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edgarreyesrubio/Desktop/HERRAMIENTAS/"/>
    </mc:Choice>
  </mc:AlternateContent>
  <xr:revisionPtr revIDLastSave="0" documentId="13_ncr:1_{6D639DF1-5BBD-5941-857F-4C9A3469B4CC}" xr6:coauthVersionLast="45" xr6:coauthVersionMax="45" xr10:uidLastSave="{00000000-0000-0000-0000-000000000000}"/>
  <bookViews>
    <workbookView xWindow="0" yWindow="460" windowWidth="20480" windowHeight="15360" xr2:uid="{00000000-000D-0000-FFFF-FFFF00000000}"/>
  </bookViews>
  <sheets>
    <sheet name="Udis" sheetId="1" r:id="rId1"/>
    <sheet name="Suma Asegurada" sheetId="4" r:id="rId2"/>
    <sheet name="Resumen" sheetId="2" r:id="rId3"/>
  </sheets>
  <definedNames>
    <definedName name="_xlnm.Print_Area" localSheetId="2">Resumen!$A$1:$H$46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4" l="1"/>
  <c r="C19" i="4" s="1"/>
  <c r="C7" i="4"/>
  <c r="C10" i="4" s="1"/>
  <c r="D69" i="1" l="1"/>
  <c r="D67" i="1" s="1"/>
  <c r="F5" i="2"/>
  <c r="F27" i="2" s="1"/>
  <c r="C5" i="2"/>
  <c r="C27" i="2" s="1"/>
  <c r="E62" i="1"/>
  <c r="E118" i="1" s="1"/>
  <c r="B62" i="1"/>
  <c r="B118" i="1" s="1"/>
  <c r="D65" i="1"/>
  <c r="B35" i="2"/>
  <c r="B34" i="2"/>
  <c r="B33" i="2"/>
  <c r="B32" i="2"/>
  <c r="B31" i="2"/>
  <c r="B30" i="2"/>
  <c r="B29" i="2"/>
  <c r="E31" i="2"/>
  <c r="E13" i="2"/>
  <c r="E33" i="2"/>
  <c r="E9" i="2"/>
  <c r="E10" i="1"/>
  <c r="D125" i="1"/>
  <c r="D123" i="1" s="1"/>
  <c r="B75" i="1"/>
  <c r="E75" i="1" s="1"/>
  <c r="A121" i="1"/>
  <c r="A122" i="1"/>
  <c r="A123" i="1"/>
  <c r="A125" i="1"/>
  <c r="A126" i="1"/>
  <c r="A120" i="1"/>
  <c r="E35" i="2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C20" i="1"/>
  <c r="E32" i="2" l="1"/>
  <c r="B131" i="1"/>
  <c r="E34" i="2"/>
  <c r="D120" i="1"/>
  <c r="E8" i="2"/>
  <c r="D121" i="1"/>
  <c r="E10" i="2"/>
  <c r="E7" i="2" s="1"/>
  <c r="F20" i="1"/>
  <c r="C21" i="1" s="1"/>
  <c r="E21" i="1" s="1"/>
  <c r="C75" i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E20" i="1"/>
  <c r="D64" i="1"/>
  <c r="D75" i="1" l="1"/>
  <c r="F75" i="1"/>
  <c r="B76" i="1" s="1"/>
  <c r="D76" i="1" s="1"/>
  <c r="C131" i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E30" i="2"/>
  <c r="E131" i="1"/>
  <c r="F21" i="1"/>
  <c r="C22" i="1" s="1"/>
  <c r="E22" i="1" s="1"/>
  <c r="E29" i="2"/>
  <c r="E76" i="1" l="1"/>
  <c r="F76" i="1" s="1"/>
  <c r="B77" i="1" s="1"/>
  <c r="D77" i="1" s="1"/>
  <c r="F131" i="1"/>
  <c r="B132" i="1" s="1"/>
  <c r="E132" i="1" s="1"/>
  <c r="F132" i="1" s="1"/>
  <c r="B133" i="1" s="1"/>
  <c r="F22" i="1"/>
  <c r="C23" i="1" s="1"/>
  <c r="E23" i="1" s="1"/>
  <c r="D131" i="1"/>
  <c r="E77" i="1" l="1"/>
  <c r="F77" i="1" s="1"/>
  <c r="B78" i="1" s="1"/>
  <c r="E78" i="1" s="1"/>
  <c r="F78" i="1" s="1"/>
  <c r="B79" i="1" s="1"/>
  <c r="D132" i="1"/>
  <c r="F23" i="1"/>
  <c r="C24" i="1" s="1"/>
  <c r="F24" i="1" s="1"/>
  <c r="C25" i="1" s="1"/>
  <c r="D133" i="1"/>
  <c r="E133" i="1"/>
  <c r="F133" i="1" s="1"/>
  <c r="B134" i="1" s="1"/>
  <c r="D78" i="1" l="1"/>
  <c r="E24" i="1"/>
  <c r="E134" i="1"/>
  <c r="F134" i="1" s="1"/>
  <c r="B135" i="1" s="1"/>
  <c r="D134" i="1"/>
  <c r="E25" i="1"/>
  <c r="F25" i="1"/>
  <c r="C26" i="1" s="1"/>
  <c r="D79" i="1"/>
  <c r="E79" i="1"/>
  <c r="F79" i="1" s="1"/>
  <c r="B80" i="1" s="1"/>
  <c r="E135" i="1" l="1"/>
  <c r="F135" i="1" s="1"/>
  <c r="B136" i="1" s="1"/>
  <c r="D135" i="1"/>
  <c r="E80" i="1"/>
  <c r="F80" i="1" s="1"/>
  <c r="B81" i="1" s="1"/>
  <c r="D80" i="1"/>
  <c r="E26" i="1"/>
  <c r="F26" i="1"/>
  <c r="C27" i="1" s="1"/>
  <c r="D136" i="1" l="1"/>
  <c r="E136" i="1"/>
  <c r="F136" i="1" s="1"/>
  <c r="B137" i="1" s="1"/>
  <c r="D81" i="1"/>
  <c r="E81" i="1"/>
  <c r="F81" i="1" s="1"/>
  <c r="B82" i="1" s="1"/>
  <c r="E27" i="1"/>
  <c r="F27" i="1"/>
  <c r="C28" i="1" s="1"/>
  <c r="D137" i="1" l="1"/>
  <c r="E137" i="1"/>
  <c r="F137" i="1" s="1"/>
  <c r="B138" i="1" s="1"/>
  <c r="E82" i="1"/>
  <c r="F82" i="1" s="1"/>
  <c r="B83" i="1" s="1"/>
  <c r="D82" i="1"/>
  <c r="E28" i="1"/>
  <c r="F28" i="1"/>
  <c r="C29" i="1" s="1"/>
  <c r="D138" i="1" l="1"/>
  <c r="E138" i="1"/>
  <c r="F138" i="1" s="1"/>
  <c r="B139" i="1" s="1"/>
  <c r="D83" i="1"/>
  <c r="E83" i="1"/>
  <c r="F83" i="1" s="1"/>
  <c r="B84" i="1" s="1"/>
  <c r="F29" i="1"/>
  <c r="C30" i="1" s="1"/>
  <c r="E29" i="1"/>
  <c r="D139" i="1" l="1"/>
  <c r="E139" i="1"/>
  <c r="F139" i="1" s="1"/>
  <c r="B140" i="1" s="1"/>
  <c r="E30" i="1"/>
  <c r="F30" i="1"/>
  <c r="C31" i="1" s="1"/>
  <c r="E84" i="1"/>
  <c r="D84" i="1"/>
  <c r="F84" i="1" l="1"/>
  <c r="B85" i="1" s="1"/>
  <c r="E85" i="1" s="1"/>
  <c r="E140" i="1"/>
  <c r="D140" i="1"/>
  <c r="F31" i="1"/>
  <c r="C32" i="1" s="1"/>
  <c r="E31" i="1"/>
  <c r="D85" i="1" l="1"/>
  <c r="F85" i="1" s="1"/>
  <c r="B86" i="1" s="1"/>
  <c r="F140" i="1"/>
  <c r="B141" i="1" s="1"/>
  <c r="F32" i="1"/>
  <c r="C33" i="1" s="1"/>
  <c r="E32" i="1"/>
  <c r="E141" i="1" l="1"/>
  <c r="D141" i="1"/>
  <c r="E33" i="1"/>
  <c r="F33" i="1"/>
  <c r="C34" i="1" s="1"/>
  <c r="D86" i="1"/>
  <c r="E86" i="1"/>
  <c r="F141" i="1" l="1"/>
  <c r="B142" i="1" s="1"/>
  <c r="F86" i="1"/>
  <c r="B87" i="1" s="1"/>
  <c r="E34" i="1"/>
  <c r="F34" i="1"/>
  <c r="C35" i="1" s="1"/>
  <c r="D142" i="1" l="1"/>
  <c r="E142" i="1"/>
  <c r="F35" i="1"/>
  <c r="C36" i="1" s="1"/>
  <c r="E35" i="1"/>
  <c r="D87" i="1"/>
  <c r="E87" i="1"/>
  <c r="F142" i="1" l="1"/>
  <c r="B143" i="1" s="1"/>
  <c r="D143" i="1" s="1"/>
  <c r="F87" i="1"/>
  <c r="B88" i="1" s="1"/>
  <c r="F36" i="1"/>
  <c r="C37" i="1" s="1"/>
  <c r="E36" i="1"/>
  <c r="E143" i="1" l="1"/>
  <c r="F143" i="1" s="1"/>
  <c r="B144" i="1" s="1"/>
  <c r="E144" i="1" s="1"/>
  <c r="E37" i="1"/>
  <c r="F37" i="1"/>
  <c r="C38" i="1" s="1"/>
  <c r="D88" i="1"/>
  <c r="E88" i="1"/>
  <c r="D144" i="1" l="1"/>
  <c r="F144" i="1" s="1"/>
  <c r="B145" i="1" s="1"/>
  <c r="F88" i="1"/>
  <c r="B89" i="1" s="1"/>
  <c r="F38" i="1"/>
  <c r="C39" i="1" s="1"/>
  <c r="E38" i="1"/>
  <c r="E145" i="1" l="1"/>
  <c r="D145" i="1"/>
  <c r="E39" i="1"/>
  <c r="F39" i="1"/>
  <c r="C40" i="1" s="1"/>
  <c r="D89" i="1"/>
  <c r="E89" i="1"/>
  <c r="F145" i="1" l="1"/>
  <c r="B146" i="1" s="1"/>
  <c r="F89" i="1"/>
  <c r="B90" i="1" s="1"/>
  <c r="E40" i="1"/>
  <c r="F40" i="1"/>
  <c r="C41" i="1" s="1"/>
  <c r="D146" i="1" l="1"/>
  <c r="E146" i="1"/>
  <c r="F41" i="1"/>
  <c r="C42" i="1" s="1"/>
  <c r="E41" i="1"/>
  <c r="D90" i="1"/>
  <c r="E90" i="1"/>
  <c r="F146" i="1" l="1"/>
  <c r="F42" i="1"/>
  <c r="C43" i="1" s="1"/>
  <c r="E42" i="1"/>
  <c r="F90" i="1"/>
  <c r="B91" i="1" s="1"/>
  <c r="B147" i="1" l="1"/>
  <c r="E147" i="1" s="1"/>
  <c r="D91" i="1"/>
  <c r="E91" i="1"/>
  <c r="F43" i="1"/>
  <c r="C44" i="1" s="1"/>
  <c r="E43" i="1"/>
  <c r="D147" i="1" l="1"/>
  <c r="F147" i="1" s="1"/>
  <c r="B148" i="1" s="1"/>
  <c r="E148" i="1" s="1"/>
  <c r="E44" i="1"/>
  <c r="F44" i="1"/>
  <c r="F91" i="1"/>
  <c r="B92" i="1" s="1"/>
  <c r="D148" i="1" l="1"/>
  <c r="F148" i="1" s="1"/>
  <c r="B149" i="1" s="1"/>
  <c r="D92" i="1"/>
  <c r="E92" i="1"/>
  <c r="E149" i="1" l="1"/>
  <c r="D149" i="1"/>
  <c r="F92" i="1"/>
  <c r="B93" i="1" s="1"/>
  <c r="F149" i="1" l="1"/>
  <c r="B150" i="1" s="1"/>
  <c r="D93" i="1"/>
  <c r="E93" i="1"/>
  <c r="E150" i="1" l="1"/>
  <c r="D150" i="1"/>
  <c r="F93" i="1"/>
  <c r="B94" i="1" s="1"/>
  <c r="F150" i="1" l="1"/>
  <c r="B151" i="1" s="1"/>
  <c r="E94" i="1"/>
  <c r="D94" i="1"/>
  <c r="D151" i="1" l="1"/>
  <c r="E151" i="1"/>
  <c r="F94" i="1"/>
  <c r="B95" i="1" s="1"/>
  <c r="E95" i="1" s="1"/>
  <c r="F151" i="1" l="1"/>
  <c r="B152" i="1" s="1"/>
  <c r="D152" i="1" s="1"/>
  <c r="D95" i="1"/>
  <c r="F95" i="1" s="1"/>
  <c r="B96" i="1" s="1"/>
  <c r="E152" i="1" l="1"/>
  <c r="F152" i="1" s="1"/>
  <c r="B153" i="1" s="1"/>
  <c r="D96" i="1"/>
  <c r="E96" i="1"/>
  <c r="D153" i="1" l="1"/>
  <c r="E153" i="1"/>
  <c r="F96" i="1"/>
  <c r="B97" i="1" s="1"/>
  <c r="E97" i="1" s="1"/>
  <c r="F153" i="1" l="1"/>
  <c r="B154" i="1" s="1"/>
  <c r="D97" i="1"/>
  <c r="F97" i="1" s="1"/>
  <c r="D154" i="1" l="1"/>
  <c r="E154" i="1"/>
  <c r="F154" i="1" l="1"/>
  <c r="B155" i="1" s="1"/>
  <c r="D155" i="1" l="1"/>
  <c r="E155" i="1"/>
  <c r="F155" i="1" l="1"/>
  <c r="B156" i="1" s="1"/>
  <c r="D156" i="1" l="1"/>
  <c r="E156" i="1"/>
  <c r="F156" i="1" l="1"/>
</calcChain>
</file>

<file path=xl/sharedStrings.xml><?xml version="1.0" encoding="utf-8"?>
<sst xmlns="http://schemas.openxmlformats.org/spreadsheetml/2006/main" count="78" uniqueCount="31">
  <si>
    <t>NOMBRE</t>
  </si>
  <si>
    <t>Tipo de cambio</t>
  </si>
  <si>
    <t>Año</t>
  </si>
  <si>
    <t>Suma Actual</t>
  </si>
  <si>
    <t>Gasto anual</t>
  </si>
  <si>
    <t>Remanente</t>
  </si>
  <si>
    <t>Interés anual</t>
  </si>
  <si>
    <t>Saldo</t>
  </si>
  <si>
    <t>DURACIÓN DE LA SUMA ASEGURADA</t>
  </si>
  <si>
    <t>EDAD</t>
  </si>
  <si>
    <t>Suma Asegurada (udis)</t>
  </si>
  <si>
    <t>Gasto Anual Supuesto</t>
  </si>
  <si>
    <t>Tasa de Interés (Anual)</t>
  </si>
  <si>
    <t>Suma Asegurada (Pesos)</t>
  </si>
  <si>
    <t>Aumento del gasto anual</t>
  </si>
  <si>
    <t>Ahorro/Inversiones</t>
  </si>
  <si>
    <t xml:space="preserve"> Propuesta de Duración de Suma Asegurada</t>
  </si>
  <si>
    <t>* El análisis de protección está hecho en función de los seguros actuales comentados en la reunión</t>
  </si>
  <si>
    <t>previa, mientras que la propuesta incluye los que se muestran como oferta</t>
  </si>
  <si>
    <t>Ahorrr/Inversiones</t>
  </si>
  <si>
    <t>Juan Luis Horneffer</t>
  </si>
  <si>
    <t>Suma Asegurada (USD)</t>
  </si>
  <si>
    <t>Calculo de Suma Asegurada Optima</t>
  </si>
  <si>
    <t>Gasto Mensual</t>
  </si>
  <si>
    <t>Gasto anualizado</t>
  </si>
  <si>
    <t>Tasa interés cetes</t>
  </si>
  <si>
    <t>Suma Asegurada</t>
  </si>
  <si>
    <t>öptima</t>
  </si>
  <si>
    <t>Cálculo de Suma Asegurada por años de Protección</t>
  </si>
  <si>
    <t>Gasto mensual</t>
  </si>
  <si>
    <t>Años de protección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</si>
</sst>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0.0%"/>
    <numFmt numFmtId="166" formatCode="_-* #,##0_-;\-* #,##0_-;_-* &quot;-&quot;??_-;_-@_-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10" fontId="3" fillId="0" borderId="0" xfId="0" applyNumberFormat="1" applyFont="1"/>
    <xf numFmtId="164" fontId="0" fillId="0" borderId="3" xfId="1" applyNumberFormat="1" applyFont="1" applyBorder="1"/>
    <xf numFmtId="164" fontId="0" fillId="0" borderId="3" xfId="1" applyNumberFormat="1" applyFont="1" applyFill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8" xfId="0" applyNumberFormat="1" applyBorder="1"/>
    <xf numFmtId="164" fontId="0" fillId="0" borderId="8" xfId="1" applyNumberFormat="1" applyFont="1" applyBorder="1"/>
    <xf numFmtId="0" fontId="1" fillId="2" borderId="0" xfId="0" applyFont="1" applyFill="1"/>
    <xf numFmtId="164" fontId="1" fillId="0" borderId="6" xfId="1" applyNumberFormat="1" applyFont="1" applyBorder="1"/>
    <xf numFmtId="0" fontId="1" fillId="0" borderId="0" xfId="0" applyFont="1"/>
    <xf numFmtId="44" fontId="0" fillId="0" borderId="0" xfId="0" applyNumberFormat="1"/>
    <xf numFmtId="164" fontId="1" fillId="4" borderId="6" xfId="1" applyNumberFormat="1" applyFont="1" applyFill="1" applyBorder="1" applyAlignment="1">
      <alignment horizontal="center"/>
    </xf>
    <xf numFmtId="165" fontId="1" fillId="4" borderId="6" xfId="3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4" borderId="9" xfId="3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5" xfId="0" applyFont="1" applyFill="1" applyBorder="1"/>
    <xf numFmtId="0" fontId="7" fillId="3" borderId="1" xfId="0" applyFont="1" applyFill="1" applyBorder="1"/>
    <xf numFmtId="0" fontId="7" fillId="3" borderId="19" xfId="0" applyFont="1" applyFill="1" applyBorder="1" applyAlignment="1"/>
    <xf numFmtId="0" fontId="7" fillId="3" borderId="18" xfId="0" applyFont="1" applyFill="1" applyBorder="1" applyAlignment="1"/>
    <xf numFmtId="0" fontId="7" fillId="3" borderId="7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164" fontId="0" fillId="0" borderId="24" xfId="0" applyNumberFormat="1" applyBorder="1"/>
    <xf numFmtId="164" fontId="0" fillId="0" borderId="24" xfId="1" applyNumberFormat="1" applyFont="1" applyBorder="1"/>
    <xf numFmtId="164" fontId="1" fillId="0" borderId="25" xfId="1" applyNumberFormat="1" applyFont="1" applyBorder="1"/>
    <xf numFmtId="164" fontId="0" fillId="0" borderId="27" xfId="0" applyNumberFormat="1" applyBorder="1"/>
    <xf numFmtId="164" fontId="0" fillId="0" borderId="27" xfId="1" applyNumberFormat="1" applyFont="1" applyBorder="1"/>
    <xf numFmtId="166" fontId="5" fillId="0" borderId="0" xfId="2" applyNumberFormat="1" applyFont="1"/>
    <xf numFmtId="164" fontId="1" fillId="0" borderId="9" xfId="1" applyNumberFormat="1" applyFont="1" applyBorder="1"/>
    <xf numFmtId="164" fontId="1" fillId="0" borderId="28" xfId="1" applyNumberFormat="1" applyFont="1" applyBorder="1"/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44" fontId="0" fillId="0" borderId="0" xfId="1" applyFont="1" applyBorder="1"/>
    <xf numFmtId="0" fontId="1" fillId="0" borderId="5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1" applyNumberFormat="1" applyFont="1" applyBorder="1"/>
    <xf numFmtId="0" fontId="1" fillId="0" borderId="0" xfId="0" applyFont="1" applyBorder="1" applyAlignment="1">
      <alignment horizontal="left" indent="1"/>
    </xf>
    <xf numFmtId="44" fontId="0" fillId="0" borderId="0" xfId="0" applyNumberFormat="1" applyBorder="1"/>
    <xf numFmtId="0" fontId="0" fillId="0" borderId="29" xfId="0" applyBorder="1" applyAlignment="1">
      <alignment horizontal="center"/>
    </xf>
    <xf numFmtId="164" fontId="0" fillId="0" borderId="30" xfId="0" applyNumberFormat="1" applyBorder="1"/>
    <xf numFmtId="164" fontId="0" fillId="0" borderId="30" xfId="1" applyNumberFormat="1" applyFont="1" applyBorder="1"/>
    <xf numFmtId="166" fontId="1" fillId="4" borderId="4" xfId="2" applyNumberFormat="1" applyFont="1" applyFill="1" applyBorder="1" applyAlignment="1">
      <alignment horizontal="center"/>
    </xf>
    <xf numFmtId="0" fontId="7" fillId="3" borderId="19" xfId="0" applyFont="1" applyFill="1" applyBorder="1"/>
    <xf numFmtId="0" fontId="7" fillId="3" borderId="18" xfId="0" applyFont="1" applyFill="1" applyBorder="1"/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5" fillId="0" borderId="0" xfId="0" applyFont="1" applyAlignment="1"/>
    <xf numFmtId="0" fontId="1" fillId="0" borderId="0" xfId="0" applyFont="1" applyBorder="1"/>
    <xf numFmtId="0" fontId="2" fillId="0" borderId="0" xfId="0" applyFont="1" applyAlignment="1"/>
    <xf numFmtId="43" fontId="1" fillId="4" borderId="4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Border="1"/>
    <xf numFmtId="164" fontId="0" fillId="0" borderId="25" xfId="1" applyNumberFormat="1" applyFont="1" applyBorder="1"/>
    <xf numFmtId="164" fontId="0" fillId="0" borderId="31" xfId="1" applyNumberFormat="1" applyFont="1" applyBorder="1"/>
    <xf numFmtId="164" fontId="0" fillId="0" borderId="1" xfId="1" applyNumberFormat="1" applyFont="1" applyFill="1" applyBorder="1"/>
    <xf numFmtId="0" fontId="0" fillId="0" borderId="0" xfId="0" applyAlignment="1">
      <alignment horizontal="center"/>
    </xf>
    <xf numFmtId="44" fontId="1" fillId="4" borderId="6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164" fontId="0" fillId="0" borderId="36" xfId="0" applyNumberFormat="1" applyBorder="1"/>
    <xf numFmtId="164" fontId="0" fillId="0" borderId="36" xfId="1" applyNumberFormat="1" applyFont="1" applyBorder="1"/>
    <xf numFmtId="164" fontId="1" fillId="0" borderId="37" xfId="1" applyNumberFormat="1" applyFont="1" applyBorder="1"/>
    <xf numFmtId="164" fontId="0" fillId="0" borderId="9" xfId="1" applyNumberFormat="1" applyFont="1" applyBorder="1"/>
    <xf numFmtId="0" fontId="0" fillId="0" borderId="24" xfId="0" applyBorder="1" applyAlignment="1">
      <alignment horizontal="center"/>
    </xf>
    <xf numFmtId="164" fontId="1" fillId="0" borderId="24" xfId="1" applyNumberFormat="1" applyFont="1" applyBorder="1"/>
    <xf numFmtId="0" fontId="0" fillId="0" borderId="27" xfId="0" applyBorder="1" applyAlignment="1">
      <alignment horizontal="center"/>
    </xf>
    <xf numFmtId="164" fontId="1" fillId="0" borderId="27" xfId="1" applyNumberFormat="1" applyFont="1" applyBorder="1"/>
    <xf numFmtId="0" fontId="0" fillId="0" borderId="38" xfId="0" applyBorder="1" applyAlignment="1">
      <alignment horizontal="center"/>
    </xf>
    <xf numFmtId="164" fontId="0" fillId="0" borderId="39" xfId="0" applyNumberFormat="1" applyBorder="1"/>
    <xf numFmtId="164" fontId="0" fillId="0" borderId="39" xfId="1" applyNumberFormat="1" applyFont="1" applyBorder="1"/>
    <xf numFmtId="164" fontId="1" fillId="0" borderId="40" xfId="1" applyNumberFormat="1" applyFont="1" applyBorder="1"/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0" fontId="0" fillId="6" borderId="43" xfId="0" applyFill="1" applyBorder="1"/>
    <xf numFmtId="0" fontId="0" fillId="6" borderId="45" xfId="0" applyFill="1" applyBorder="1"/>
    <xf numFmtId="0" fontId="0" fillId="6" borderId="46" xfId="0" applyFill="1" applyBorder="1"/>
    <xf numFmtId="0" fontId="0" fillId="6" borderId="47" xfId="0" applyFill="1" applyBorder="1"/>
    <xf numFmtId="0" fontId="0" fillId="6" borderId="48" xfId="0" applyFill="1" applyBorder="1"/>
    <xf numFmtId="0" fontId="1" fillId="6" borderId="43" xfId="0" applyFont="1" applyFill="1" applyBorder="1"/>
    <xf numFmtId="0" fontId="1" fillId="6" borderId="46" xfId="0" applyFont="1" applyFill="1" applyBorder="1"/>
    <xf numFmtId="0" fontId="1" fillId="6" borderId="48" xfId="0" applyFont="1" applyFill="1" applyBorder="1"/>
    <xf numFmtId="0" fontId="0" fillId="6" borderId="45" xfId="0" applyFill="1" applyBorder="1" applyAlignment="1">
      <alignment horizontal="center"/>
    </xf>
    <xf numFmtId="0" fontId="9" fillId="6" borderId="41" xfId="0" applyFont="1" applyFill="1" applyBorder="1" applyAlignment="1"/>
    <xf numFmtId="0" fontId="9" fillId="6" borderId="42" xfId="0" applyFont="1" applyFill="1" applyBorder="1" applyAlignment="1"/>
    <xf numFmtId="0" fontId="0" fillId="6" borderId="42" xfId="0" applyFill="1" applyBorder="1"/>
    <xf numFmtId="0" fontId="8" fillId="6" borderId="41" xfId="0" applyFont="1" applyFill="1" applyBorder="1"/>
    <xf numFmtId="0" fontId="0" fillId="6" borderId="49" xfId="0" applyFill="1" applyBorder="1"/>
    <xf numFmtId="0" fontId="1" fillId="4" borderId="44" xfId="0" applyFont="1" applyFill="1" applyBorder="1"/>
    <xf numFmtId="164" fontId="10" fillId="0" borderId="0" xfId="0" applyNumberFormat="1" applyFont="1"/>
    <xf numFmtId="164" fontId="2" fillId="0" borderId="0" xfId="0" applyNumberFormat="1" applyFont="1"/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5" borderId="20" xfId="0" applyFont="1" applyFill="1" applyBorder="1" applyAlignment="1">
      <alignment horizontal="left"/>
    </xf>
    <xf numFmtId="0" fontId="7" fillId="5" borderId="21" xfId="0" applyFont="1" applyFill="1" applyBorder="1" applyAlignment="1">
      <alignment horizontal="left"/>
    </xf>
    <xf numFmtId="0" fontId="7" fillId="5" borderId="2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/>
    </xf>
    <xf numFmtId="0" fontId="7" fillId="5" borderId="17" xfId="0" applyFont="1" applyFill="1" applyBorder="1" applyAlignment="1">
      <alignment horizontal="left"/>
    </xf>
    <xf numFmtId="0" fontId="7" fillId="5" borderId="18" xfId="0" applyFont="1" applyFill="1" applyBorder="1" applyAlignment="1">
      <alignment horizontal="left"/>
    </xf>
    <xf numFmtId="0" fontId="7" fillId="5" borderId="32" xfId="0" applyFont="1" applyFill="1" applyBorder="1" applyAlignment="1">
      <alignment horizontal="left"/>
    </xf>
    <xf numFmtId="0" fontId="7" fillId="5" borderId="33" xfId="0" applyFont="1" applyFill="1" applyBorder="1" applyAlignment="1">
      <alignment horizontal="left"/>
    </xf>
    <xf numFmtId="0" fontId="7" fillId="5" borderId="34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4:I157"/>
  <sheetViews>
    <sheetView showGridLines="0" tabSelected="1" workbookViewId="0">
      <selection activeCell="A145" activeCellId="3" sqref="A131:F131 A135:F135 A140:F140 A145:F145"/>
    </sheetView>
  </sheetViews>
  <sheetFormatPr baseColWidth="10" defaultColWidth="11.5" defaultRowHeight="13" x14ac:dyDescent="0.15"/>
  <cols>
    <col min="1" max="1" width="9.83203125" customWidth="1"/>
    <col min="2" max="2" width="16.5" customWidth="1"/>
    <col min="3" max="3" width="13.83203125" customWidth="1"/>
    <col min="4" max="5" width="14.6640625" customWidth="1"/>
    <col min="6" max="7" width="12.33203125" customWidth="1"/>
    <col min="8" max="8" width="14.83203125" bestFit="1" customWidth="1"/>
    <col min="10" max="10" width="8.83203125" customWidth="1"/>
    <col min="11" max="11" width="7.5" customWidth="1"/>
    <col min="12" max="12" width="14.1640625" customWidth="1"/>
    <col min="13" max="13" width="15.5" customWidth="1"/>
    <col min="14" max="14" width="17" customWidth="1"/>
    <col min="15" max="15" width="12.6640625" customWidth="1"/>
    <col min="16" max="16" width="14.5" customWidth="1"/>
    <col min="17" max="17" width="7.6640625" customWidth="1"/>
  </cols>
  <sheetData>
    <row r="4" spans="1:9" x14ac:dyDescent="0.15">
      <c r="A4" s="124" t="s">
        <v>8</v>
      </c>
      <c r="B4" s="124"/>
      <c r="C4" s="124"/>
      <c r="D4" s="124"/>
      <c r="E4" s="124"/>
      <c r="F4" s="124"/>
      <c r="G4" s="124"/>
      <c r="H4" s="74"/>
      <c r="I4" s="74"/>
    </row>
    <row r="8" spans="1:9" x14ac:dyDescent="0.15">
      <c r="B8" t="s">
        <v>0</v>
      </c>
      <c r="C8" s="14" t="s">
        <v>20</v>
      </c>
      <c r="D8" s="4"/>
      <c r="E8" s="6" t="s">
        <v>9</v>
      </c>
      <c r="F8" s="5">
        <v>38</v>
      </c>
    </row>
    <row r="9" spans="1:9" ht="14" thickBot="1" x14ac:dyDescent="0.2"/>
    <row r="10" spans="1:9" x14ac:dyDescent="0.15">
      <c r="B10" s="132" t="s">
        <v>10</v>
      </c>
      <c r="C10" s="133"/>
      <c r="D10" s="134"/>
      <c r="E10" s="77">
        <f>E13/E14</f>
        <v>0</v>
      </c>
    </row>
    <row r="11" spans="1:9" x14ac:dyDescent="0.15">
      <c r="B11" s="125" t="s">
        <v>11</v>
      </c>
      <c r="C11" s="126"/>
      <c r="D11" s="127"/>
      <c r="E11" s="18">
        <v>1200000</v>
      </c>
    </row>
    <row r="12" spans="1:9" x14ac:dyDescent="0.15">
      <c r="B12" s="25" t="s">
        <v>12</v>
      </c>
      <c r="C12" s="26"/>
      <c r="D12" s="26"/>
      <c r="E12" s="19">
        <v>6.5000000000000002E-2</v>
      </c>
      <c r="F12" s="7"/>
      <c r="G12" s="7"/>
    </row>
    <row r="13" spans="1:9" x14ac:dyDescent="0.15">
      <c r="B13" s="25" t="s">
        <v>13</v>
      </c>
      <c r="C13" s="26"/>
      <c r="D13" s="26"/>
      <c r="E13" s="20"/>
    </row>
    <row r="14" spans="1:9" x14ac:dyDescent="0.15">
      <c r="B14" s="25" t="s">
        <v>1</v>
      </c>
      <c r="C14" s="27"/>
      <c r="D14" s="28"/>
      <c r="E14" s="21">
        <v>18.399999999999999</v>
      </c>
    </row>
    <row r="15" spans="1:9" ht="14" thickBot="1" x14ac:dyDescent="0.2">
      <c r="B15" s="29" t="s">
        <v>14</v>
      </c>
      <c r="C15" s="30"/>
      <c r="D15" s="31"/>
      <c r="E15" s="22">
        <v>0.04</v>
      </c>
      <c r="F15" s="7"/>
      <c r="G15" s="7"/>
    </row>
    <row r="16" spans="1:9" ht="14" thickBot="1" x14ac:dyDescent="0.2"/>
    <row r="17" spans="2:6" x14ac:dyDescent="0.15">
      <c r="B17" s="128" t="s">
        <v>2</v>
      </c>
      <c r="C17" s="130" t="s">
        <v>3</v>
      </c>
      <c r="D17" s="130" t="s">
        <v>4</v>
      </c>
      <c r="E17" s="130" t="s">
        <v>5</v>
      </c>
      <c r="F17" s="121" t="s">
        <v>7</v>
      </c>
    </row>
    <row r="18" spans="2:6" ht="14" thickBot="1" x14ac:dyDescent="0.2">
      <c r="B18" s="129"/>
      <c r="C18" s="131"/>
      <c r="D18" s="131"/>
      <c r="E18" s="131"/>
      <c r="F18" s="122"/>
    </row>
    <row r="19" spans="2:6" ht="14" thickBot="1" x14ac:dyDescent="0.2">
      <c r="B19" s="1"/>
      <c r="C19" s="1"/>
      <c r="D19" s="1"/>
      <c r="E19" s="1"/>
      <c r="F19" s="1"/>
    </row>
    <row r="20" spans="2:6" x14ac:dyDescent="0.15">
      <c r="B20" s="24">
        <v>1</v>
      </c>
      <c r="C20" s="8">
        <f>E13</f>
        <v>0</v>
      </c>
      <c r="D20" s="9">
        <f>E11</f>
        <v>1200000</v>
      </c>
      <c r="E20" s="8">
        <f>C20-D20</f>
        <v>-1200000</v>
      </c>
      <c r="F20" s="10">
        <f>C20-D20</f>
        <v>-1200000</v>
      </c>
    </row>
    <row r="21" spans="2:6" x14ac:dyDescent="0.15">
      <c r="B21" s="23">
        <v>2</v>
      </c>
      <c r="C21" s="3">
        <f t="shared" ref="C21:C44" si="0">F20</f>
        <v>-1200000</v>
      </c>
      <c r="D21" s="2">
        <f>D20*(1+$E$15)</f>
        <v>1248000</v>
      </c>
      <c r="E21" s="2">
        <f>C21-D21</f>
        <v>-2448000</v>
      </c>
      <c r="F21" s="11">
        <f t="shared" ref="F21:F44" si="1">C21-D21</f>
        <v>-2448000</v>
      </c>
    </row>
    <row r="22" spans="2:6" x14ac:dyDescent="0.15">
      <c r="B22" s="23">
        <v>3</v>
      </c>
      <c r="C22" s="3">
        <f t="shared" si="0"/>
        <v>-2448000</v>
      </c>
      <c r="D22" s="2">
        <f t="shared" ref="D22:D44" si="2">D21*(1+$E$15)</f>
        <v>1297920</v>
      </c>
      <c r="E22" s="2">
        <f>C22-D22</f>
        <v>-3745920</v>
      </c>
      <c r="F22" s="11">
        <f t="shared" si="1"/>
        <v>-3745920</v>
      </c>
    </row>
    <row r="23" spans="2:6" x14ac:dyDescent="0.15">
      <c r="B23" s="23">
        <v>4</v>
      </c>
      <c r="C23" s="3">
        <f t="shared" si="0"/>
        <v>-3745920</v>
      </c>
      <c r="D23" s="2">
        <f t="shared" si="2"/>
        <v>1349836.8</v>
      </c>
      <c r="E23" s="2">
        <f t="shared" ref="E23:E36" si="3">C23-D23</f>
        <v>-5095756.8</v>
      </c>
      <c r="F23" s="11">
        <f t="shared" si="1"/>
        <v>-5095756.8</v>
      </c>
    </row>
    <row r="24" spans="2:6" x14ac:dyDescent="0.15">
      <c r="B24" s="23">
        <v>5</v>
      </c>
      <c r="C24" s="3">
        <f t="shared" si="0"/>
        <v>-5095756.8</v>
      </c>
      <c r="D24" s="2">
        <f t="shared" si="2"/>
        <v>1403830.2720000001</v>
      </c>
      <c r="E24" s="2">
        <f t="shared" si="3"/>
        <v>-6499587.0719999997</v>
      </c>
      <c r="F24" s="11">
        <f t="shared" si="1"/>
        <v>-6499587.0719999997</v>
      </c>
    </row>
    <row r="25" spans="2:6" x14ac:dyDescent="0.15">
      <c r="B25" s="44">
        <v>6</v>
      </c>
      <c r="C25" s="45">
        <f t="shared" si="0"/>
        <v>-6499587.0719999997</v>
      </c>
      <c r="D25" s="46">
        <f t="shared" si="2"/>
        <v>1459983.4828800003</v>
      </c>
      <c r="E25" s="46">
        <f t="shared" si="3"/>
        <v>-7959570.5548799997</v>
      </c>
      <c r="F25" s="15">
        <f t="shared" si="1"/>
        <v>-7959570.5548799997</v>
      </c>
    </row>
    <row r="26" spans="2:6" x14ac:dyDescent="0.15">
      <c r="B26" s="23">
        <v>7</v>
      </c>
      <c r="C26" s="3">
        <f t="shared" si="0"/>
        <v>-7959570.5548799997</v>
      </c>
      <c r="D26" s="2">
        <f t="shared" si="2"/>
        <v>1518382.8221952002</v>
      </c>
      <c r="E26" s="2">
        <f t="shared" si="3"/>
        <v>-9477953.377075199</v>
      </c>
      <c r="F26" s="15">
        <f t="shared" si="1"/>
        <v>-9477953.377075199</v>
      </c>
    </row>
    <row r="27" spans="2:6" x14ac:dyDescent="0.15">
      <c r="B27" s="44">
        <v>8</v>
      </c>
      <c r="C27" s="45">
        <f t="shared" si="0"/>
        <v>-9477953.377075199</v>
      </c>
      <c r="D27" s="46">
        <f t="shared" si="2"/>
        <v>1579118.1350830083</v>
      </c>
      <c r="E27" s="46">
        <f t="shared" si="3"/>
        <v>-11057071.512158208</v>
      </c>
      <c r="F27" s="15">
        <f t="shared" si="1"/>
        <v>-11057071.512158208</v>
      </c>
    </row>
    <row r="28" spans="2:6" x14ac:dyDescent="0.15">
      <c r="B28" s="23">
        <v>9</v>
      </c>
      <c r="C28" s="3">
        <f t="shared" si="0"/>
        <v>-11057071.512158208</v>
      </c>
      <c r="D28" s="2">
        <f t="shared" si="2"/>
        <v>1642282.8604863286</v>
      </c>
      <c r="E28" s="2">
        <f t="shared" si="3"/>
        <v>-12699354.372644536</v>
      </c>
      <c r="F28" s="15">
        <f t="shared" si="1"/>
        <v>-12699354.372644536</v>
      </c>
    </row>
    <row r="29" spans="2:6" x14ac:dyDescent="0.15">
      <c r="B29" s="23">
        <v>10</v>
      </c>
      <c r="C29" s="3">
        <f t="shared" si="0"/>
        <v>-12699354.372644536</v>
      </c>
      <c r="D29" s="2">
        <f t="shared" si="2"/>
        <v>1707974.1749057819</v>
      </c>
      <c r="E29" s="2">
        <f t="shared" si="3"/>
        <v>-14407328.547550319</v>
      </c>
      <c r="F29" s="15">
        <f t="shared" si="1"/>
        <v>-14407328.547550319</v>
      </c>
    </row>
    <row r="30" spans="2:6" ht="14" thickBot="1" x14ac:dyDescent="0.2">
      <c r="B30" s="42">
        <v>11</v>
      </c>
      <c r="C30" s="32">
        <f t="shared" si="0"/>
        <v>-14407328.547550319</v>
      </c>
      <c r="D30" s="33">
        <f t="shared" si="2"/>
        <v>1776293.1419020132</v>
      </c>
      <c r="E30" s="33">
        <f t="shared" si="3"/>
        <v>-16183621.689452332</v>
      </c>
      <c r="F30" s="34">
        <f t="shared" si="1"/>
        <v>-16183621.689452332</v>
      </c>
    </row>
    <row r="31" spans="2:6" ht="15" thickTop="1" thickBot="1" x14ac:dyDescent="0.2">
      <c r="B31" s="85">
        <v>12</v>
      </c>
      <c r="C31" s="86">
        <f t="shared" si="0"/>
        <v>-16183621.689452332</v>
      </c>
      <c r="D31" s="87">
        <f t="shared" si="2"/>
        <v>1847344.8675780939</v>
      </c>
      <c r="E31" s="87">
        <f t="shared" si="3"/>
        <v>-18030966.557030424</v>
      </c>
      <c r="F31" s="88">
        <f t="shared" si="1"/>
        <v>-18030966.557030424</v>
      </c>
    </row>
    <row r="32" spans="2:6" ht="14" thickTop="1" x14ac:dyDescent="0.15">
      <c r="B32" s="41">
        <v>13</v>
      </c>
      <c r="C32" s="35">
        <f t="shared" si="0"/>
        <v>-18030966.557030424</v>
      </c>
      <c r="D32" s="36">
        <f t="shared" si="2"/>
        <v>1921238.6622812178</v>
      </c>
      <c r="E32" s="36">
        <f t="shared" si="3"/>
        <v>-19952205.219311643</v>
      </c>
      <c r="F32" s="39">
        <f t="shared" si="1"/>
        <v>-19952205.219311643</v>
      </c>
    </row>
    <row r="33" spans="2:8" x14ac:dyDescent="0.15">
      <c r="B33" s="23">
        <v>14</v>
      </c>
      <c r="C33" s="3">
        <f t="shared" si="0"/>
        <v>-19952205.219311643</v>
      </c>
      <c r="D33" s="2">
        <f t="shared" si="2"/>
        <v>1998088.2087724665</v>
      </c>
      <c r="E33" s="2">
        <f t="shared" si="3"/>
        <v>-21950293.428084109</v>
      </c>
      <c r="F33" s="15">
        <f t="shared" si="1"/>
        <v>-21950293.428084109</v>
      </c>
    </row>
    <row r="34" spans="2:8" x14ac:dyDescent="0.15">
      <c r="B34" s="23">
        <v>15</v>
      </c>
      <c r="C34" s="3">
        <f t="shared" si="0"/>
        <v>-21950293.428084109</v>
      </c>
      <c r="D34" s="2">
        <f t="shared" si="2"/>
        <v>2078011.7371233653</v>
      </c>
      <c r="E34" s="2">
        <f t="shared" si="3"/>
        <v>-24028305.165207475</v>
      </c>
      <c r="F34" s="15">
        <f t="shared" si="1"/>
        <v>-24028305.165207475</v>
      </c>
    </row>
    <row r="35" spans="2:8" x14ac:dyDescent="0.15">
      <c r="B35" s="23">
        <v>16</v>
      </c>
      <c r="C35" s="3">
        <f t="shared" si="0"/>
        <v>-24028305.165207475</v>
      </c>
      <c r="D35" s="2">
        <f t="shared" si="2"/>
        <v>2161132.2066083001</v>
      </c>
      <c r="E35" s="2">
        <f t="shared" si="3"/>
        <v>-26189437.371815775</v>
      </c>
      <c r="F35" s="15">
        <f t="shared" si="1"/>
        <v>-26189437.371815775</v>
      </c>
    </row>
    <row r="36" spans="2:8" x14ac:dyDescent="0.15">
      <c r="B36" s="23">
        <v>17</v>
      </c>
      <c r="C36" s="3">
        <f t="shared" si="0"/>
        <v>-26189437.371815775</v>
      </c>
      <c r="D36" s="2">
        <f t="shared" si="2"/>
        <v>2247577.494872632</v>
      </c>
      <c r="E36" s="2">
        <f t="shared" si="3"/>
        <v>-28437014.866688408</v>
      </c>
      <c r="F36" s="15">
        <f t="shared" si="1"/>
        <v>-28437014.866688408</v>
      </c>
    </row>
    <row r="37" spans="2:8" x14ac:dyDescent="0.15">
      <c r="B37" s="23">
        <v>18</v>
      </c>
      <c r="C37" s="3">
        <f t="shared" si="0"/>
        <v>-28437014.866688408</v>
      </c>
      <c r="D37" s="2">
        <f t="shared" si="2"/>
        <v>2337480.5946675371</v>
      </c>
      <c r="E37" s="2">
        <f>C37-D37</f>
        <v>-30774495.461355947</v>
      </c>
      <c r="F37" s="15">
        <f t="shared" si="1"/>
        <v>-30774495.461355947</v>
      </c>
    </row>
    <row r="38" spans="2:8" x14ac:dyDescent="0.15">
      <c r="B38" s="42">
        <v>19</v>
      </c>
      <c r="C38" s="32">
        <f t="shared" si="0"/>
        <v>-30774495.461355947</v>
      </c>
      <c r="D38" s="33">
        <f t="shared" si="2"/>
        <v>2430979.8184542386</v>
      </c>
      <c r="E38" s="33">
        <f>C38-D38</f>
        <v>-33205475.279810186</v>
      </c>
      <c r="F38" s="34">
        <f t="shared" si="1"/>
        <v>-33205475.279810186</v>
      </c>
    </row>
    <row r="39" spans="2:8" x14ac:dyDescent="0.15">
      <c r="B39" s="23">
        <v>20</v>
      </c>
      <c r="C39" s="3">
        <f t="shared" si="0"/>
        <v>-33205475.279810186</v>
      </c>
      <c r="D39" s="2">
        <f t="shared" si="2"/>
        <v>2528219.0111924084</v>
      </c>
      <c r="E39" s="2">
        <f t="shared" ref="E39:E44" si="4">C39-D39</f>
        <v>-35733694.291002594</v>
      </c>
      <c r="F39" s="15">
        <f t="shared" si="1"/>
        <v>-35733694.291002594</v>
      </c>
    </row>
    <row r="40" spans="2:8" x14ac:dyDescent="0.15">
      <c r="B40" s="41">
        <v>21</v>
      </c>
      <c r="C40" s="35">
        <f t="shared" si="0"/>
        <v>-35733694.291002594</v>
      </c>
      <c r="D40" s="36">
        <f t="shared" si="2"/>
        <v>2629347.7716401047</v>
      </c>
      <c r="E40" s="36">
        <f t="shared" si="4"/>
        <v>-38363042.062642701</v>
      </c>
      <c r="F40" s="39">
        <f t="shared" si="1"/>
        <v>-38363042.062642701</v>
      </c>
    </row>
    <row r="41" spans="2:8" x14ac:dyDescent="0.15">
      <c r="B41" s="23">
        <v>22</v>
      </c>
      <c r="C41" s="3">
        <f t="shared" si="0"/>
        <v>-38363042.062642701</v>
      </c>
      <c r="D41" s="2">
        <f t="shared" si="2"/>
        <v>2734521.6825057091</v>
      </c>
      <c r="E41" s="2">
        <f t="shared" si="4"/>
        <v>-41097563.745148413</v>
      </c>
      <c r="F41" s="15">
        <f t="shared" si="1"/>
        <v>-41097563.745148413</v>
      </c>
    </row>
    <row r="42" spans="2:8" x14ac:dyDescent="0.15">
      <c r="B42" s="23">
        <v>23</v>
      </c>
      <c r="C42" s="3">
        <f t="shared" si="0"/>
        <v>-41097563.745148413</v>
      </c>
      <c r="D42" s="2">
        <f t="shared" si="2"/>
        <v>2843902.5498059378</v>
      </c>
      <c r="E42" s="2">
        <f t="shared" si="4"/>
        <v>-43941466.294954352</v>
      </c>
      <c r="F42" s="15">
        <f t="shared" si="1"/>
        <v>-43941466.294954352</v>
      </c>
    </row>
    <row r="43" spans="2:8" x14ac:dyDescent="0.15">
      <c r="B43" s="23">
        <v>24</v>
      </c>
      <c r="C43" s="3">
        <f t="shared" si="0"/>
        <v>-43941466.294954352</v>
      </c>
      <c r="D43" s="2">
        <f t="shared" si="2"/>
        <v>2957658.6517981752</v>
      </c>
      <c r="E43" s="2">
        <f t="shared" si="4"/>
        <v>-46899124.946752526</v>
      </c>
      <c r="F43" s="15">
        <f t="shared" si="1"/>
        <v>-46899124.946752526</v>
      </c>
    </row>
    <row r="44" spans="2:8" ht="14" thickBot="1" x14ac:dyDescent="0.2">
      <c r="B44" s="40">
        <v>25</v>
      </c>
      <c r="C44" s="12">
        <f t="shared" si="0"/>
        <v>-46899124.946752526</v>
      </c>
      <c r="D44" s="13">
        <f t="shared" si="2"/>
        <v>3075964.9978701025</v>
      </c>
      <c r="E44" s="13">
        <f t="shared" si="4"/>
        <v>-49975089.944622628</v>
      </c>
      <c r="F44" s="38">
        <f t="shared" si="1"/>
        <v>-49975089.944622628</v>
      </c>
    </row>
    <row r="45" spans="2:8" x14ac:dyDescent="0.15">
      <c r="B45" s="47"/>
      <c r="C45" s="1"/>
      <c r="D45" s="1"/>
      <c r="E45" s="43"/>
      <c r="F45" s="1"/>
      <c r="G45" s="1"/>
      <c r="H45" s="1"/>
    </row>
    <row r="46" spans="2:8" x14ac:dyDescent="0.15">
      <c r="E46" s="17"/>
    </row>
    <row r="47" spans="2:8" x14ac:dyDescent="0.15">
      <c r="B47" s="75"/>
      <c r="C47" s="1"/>
      <c r="D47" s="1"/>
      <c r="E47" s="1"/>
      <c r="F47" s="1"/>
      <c r="G47" s="1"/>
      <c r="H47" s="43"/>
    </row>
    <row r="58" spans="1:9" x14ac:dyDescent="0.15">
      <c r="A58" s="124" t="s">
        <v>8</v>
      </c>
      <c r="B58" s="124"/>
      <c r="C58" s="124"/>
      <c r="D58" s="124"/>
      <c r="E58" s="124"/>
      <c r="F58" s="124"/>
      <c r="G58" s="124"/>
      <c r="H58" s="74"/>
      <c r="I58" s="74"/>
    </row>
    <row r="62" spans="1:9" x14ac:dyDescent="0.15">
      <c r="A62" t="s">
        <v>0</v>
      </c>
      <c r="B62" s="14" t="str">
        <f>C8</f>
        <v>Juan Luis Horneffer</v>
      </c>
      <c r="C62" s="4"/>
      <c r="D62" s="6" t="s">
        <v>9</v>
      </c>
      <c r="E62" s="5">
        <f>F8</f>
        <v>38</v>
      </c>
    </row>
    <row r="63" spans="1:9" ht="14" thickBot="1" x14ac:dyDescent="0.2"/>
    <row r="64" spans="1:9" x14ac:dyDescent="0.15">
      <c r="A64" s="62" t="s">
        <v>10</v>
      </c>
      <c r="B64" s="63"/>
      <c r="C64" s="64"/>
      <c r="D64" s="52">
        <f>D67/D69</f>
        <v>250000.00000000003</v>
      </c>
    </row>
    <row r="65" spans="1:6" x14ac:dyDescent="0.15">
      <c r="A65" s="57" t="s">
        <v>11</v>
      </c>
      <c r="B65" s="58"/>
      <c r="C65" s="59"/>
      <c r="D65" s="18">
        <f>E11</f>
        <v>1200000</v>
      </c>
    </row>
    <row r="66" spans="1:6" x14ac:dyDescent="0.15">
      <c r="A66" s="25" t="s">
        <v>12</v>
      </c>
      <c r="B66" s="26"/>
      <c r="C66" s="26"/>
      <c r="D66" s="19">
        <v>6.5000000000000002E-2</v>
      </c>
      <c r="E66" s="7"/>
      <c r="F66" s="7"/>
    </row>
    <row r="67" spans="1:6" x14ac:dyDescent="0.15">
      <c r="A67" s="25" t="s">
        <v>13</v>
      </c>
      <c r="B67" s="26"/>
      <c r="C67" s="26"/>
      <c r="D67" s="20">
        <f>250000*D69</f>
        <v>4600000</v>
      </c>
    </row>
    <row r="68" spans="1:6" x14ac:dyDescent="0.15">
      <c r="A68" s="25" t="s">
        <v>15</v>
      </c>
      <c r="B68" s="53"/>
      <c r="C68" s="54"/>
      <c r="D68" s="20">
        <v>0</v>
      </c>
    </row>
    <row r="69" spans="1:6" x14ac:dyDescent="0.15">
      <c r="A69" s="25" t="s">
        <v>1</v>
      </c>
      <c r="B69" s="27"/>
      <c r="C69" s="28"/>
      <c r="D69" s="21">
        <f>E14</f>
        <v>18.399999999999999</v>
      </c>
    </row>
    <row r="70" spans="1:6" ht="14" thickBot="1" x14ac:dyDescent="0.2">
      <c r="A70" s="29" t="s">
        <v>14</v>
      </c>
      <c r="B70" s="30"/>
      <c r="C70" s="31"/>
      <c r="D70" s="22">
        <v>0.04</v>
      </c>
      <c r="E70" s="7"/>
      <c r="F70" s="7"/>
    </row>
    <row r="71" spans="1:6" ht="14" thickBot="1" x14ac:dyDescent="0.2"/>
    <row r="72" spans="1:6" x14ac:dyDescent="0.15">
      <c r="A72" s="55" t="s">
        <v>2</v>
      </c>
      <c r="B72" s="60" t="s">
        <v>3</v>
      </c>
      <c r="C72" s="60" t="s">
        <v>4</v>
      </c>
      <c r="D72" s="60" t="s">
        <v>5</v>
      </c>
      <c r="E72" s="60" t="s">
        <v>6</v>
      </c>
      <c r="F72" s="121" t="s">
        <v>7</v>
      </c>
    </row>
    <row r="73" spans="1:6" ht="14" thickBot="1" x14ac:dyDescent="0.2">
      <c r="A73" s="56"/>
      <c r="B73" s="61"/>
      <c r="C73" s="61"/>
      <c r="D73" s="61"/>
      <c r="E73" s="61"/>
      <c r="F73" s="122"/>
    </row>
    <row r="74" spans="1:6" x14ac:dyDescent="0.15">
      <c r="A74" s="1"/>
      <c r="B74" s="1"/>
      <c r="C74" s="1"/>
      <c r="D74" s="1"/>
      <c r="E74" s="1"/>
      <c r="F74" s="1"/>
    </row>
    <row r="75" spans="1:6" x14ac:dyDescent="0.15">
      <c r="A75" s="78">
        <v>1</v>
      </c>
      <c r="B75" s="2">
        <f>D68+D67</f>
        <v>4600000</v>
      </c>
      <c r="C75" s="82">
        <f>D65</f>
        <v>1200000</v>
      </c>
      <c r="D75" s="2">
        <f>B75-C75</f>
        <v>3400000</v>
      </c>
      <c r="E75" s="2">
        <f>B75*$E$12</f>
        <v>299000</v>
      </c>
      <c r="F75" s="2">
        <f t="shared" ref="F75:F83" si="5">B75+E75-C75</f>
        <v>3699000</v>
      </c>
    </row>
    <row r="76" spans="1:6" x14ac:dyDescent="0.15">
      <c r="A76" s="78">
        <v>2</v>
      </c>
      <c r="B76" s="3">
        <f t="shared" ref="B76:B97" si="6">F75</f>
        <v>3699000</v>
      </c>
      <c r="C76" s="2">
        <f>C75*(1+$E$15)</f>
        <v>1248000</v>
      </c>
      <c r="D76" s="2">
        <f>B76-C76</f>
        <v>2451000</v>
      </c>
      <c r="E76" s="2">
        <f t="shared" ref="E76:E97" si="7">B76*$E$12</f>
        <v>240435</v>
      </c>
      <c r="F76" s="2">
        <f t="shared" si="5"/>
        <v>2691435</v>
      </c>
    </row>
    <row r="77" spans="1:6" x14ac:dyDescent="0.15">
      <c r="A77" s="78">
        <v>3</v>
      </c>
      <c r="B77" s="3">
        <f t="shared" si="6"/>
        <v>2691435</v>
      </c>
      <c r="C77" s="2">
        <f t="shared" ref="C77:C97" si="8">C76*(1+$E$15)</f>
        <v>1297920</v>
      </c>
      <c r="D77" s="2">
        <f>B77-C77</f>
        <v>1393515</v>
      </c>
      <c r="E77" s="2">
        <f t="shared" si="7"/>
        <v>174943.27499999999</v>
      </c>
      <c r="F77" s="2">
        <f t="shared" si="5"/>
        <v>1568458.2749999999</v>
      </c>
    </row>
    <row r="78" spans="1:6" x14ac:dyDescent="0.15">
      <c r="A78" s="78">
        <v>4</v>
      </c>
      <c r="B78" s="3">
        <f t="shared" si="6"/>
        <v>1568458.2749999999</v>
      </c>
      <c r="C78" s="2">
        <f t="shared" si="8"/>
        <v>1349836.8</v>
      </c>
      <c r="D78" s="2">
        <f t="shared" ref="D78:D93" si="9">B78-C78</f>
        <v>218621.47499999986</v>
      </c>
      <c r="E78" s="2">
        <f t="shared" si="7"/>
        <v>101949.78787499999</v>
      </c>
      <c r="F78" s="2">
        <f t="shared" si="5"/>
        <v>320571.26287499978</v>
      </c>
    </row>
    <row r="79" spans="1:6" x14ac:dyDescent="0.15">
      <c r="A79" s="78">
        <v>5</v>
      </c>
      <c r="B79" s="3">
        <f t="shared" si="6"/>
        <v>320571.26287499978</v>
      </c>
      <c r="C79" s="2">
        <f t="shared" si="8"/>
        <v>1403830.2720000001</v>
      </c>
      <c r="D79" s="2">
        <f t="shared" si="9"/>
        <v>-1083259.0091250003</v>
      </c>
      <c r="E79" s="2">
        <f t="shared" si="7"/>
        <v>20837.132086874986</v>
      </c>
      <c r="F79" s="2">
        <f t="shared" si="5"/>
        <v>-1062421.8770381254</v>
      </c>
    </row>
    <row r="80" spans="1:6" x14ac:dyDescent="0.15">
      <c r="A80" s="78">
        <v>6</v>
      </c>
      <c r="B80" s="3">
        <f t="shared" si="6"/>
        <v>-1062421.8770381254</v>
      </c>
      <c r="C80" s="2">
        <f t="shared" si="8"/>
        <v>1459983.4828800003</v>
      </c>
      <c r="D80" s="2">
        <f t="shared" si="9"/>
        <v>-2522405.3599181259</v>
      </c>
      <c r="E80" s="2">
        <f t="shared" si="7"/>
        <v>-69057.422007478148</v>
      </c>
      <c r="F80" s="2">
        <f t="shared" si="5"/>
        <v>-2591462.7819256037</v>
      </c>
    </row>
    <row r="81" spans="1:6" x14ac:dyDescent="0.15">
      <c r="A81" s="78">
        <v>7</v>
      </c>
      <c r="B81" s="3">
        <f t="shared" si="6"/>
        <v>-2591462.7819256037</v>
      </c>
      <c r="C81" s="2">
        <f>C80*(1+$E$15)</f>
        <v>1518382.8221952002</v>
      </c>
      <c r="D81" s="2">
        <f t="shared" si="9"/>
        <v>-4109845.604120804</v>
      </c>
      <c r="E81" s="2">
        <f t="shared" si="7"/>
        <v>-168445.08082516424</v>
      </c>
      <c r="F81" s="46">
        <f t="shared" si="5"/>
        <v>-4278290.6849459689</v>
      </c>
    </row>
    <row r="82" spans="1:6" x14ac:dyDescent="0.15">
      <c r="A82" s="78">
        <v>8</v>
      </c>
      <c r="B82" s="3">
        <f t="shared" si="6"/>
        <v>-4278290.6849459689</v>
      </c>
      <c r="C82" s="2">
        <f t="shared" si="8"/>
        <v>1579118.1350830083</v>
      </c>
      <c r="D82" s="2">
        <f t="shared" si="9"/>
        <v>-5857408.8200289775</v>
      </c>
      <c r="E82" s="2">
        <f t="shared" si="7"/>
        <v>-278088.89452148799</v>
      </c>
      <c r="F82" s="46">
        <f t="shared" si="5"/>
        <v>-6135497.7145504653</v>
      </c>
    </row>
    <row r="83" spans="1:6" x14ac:dyDescent="0.15">
      <c r="A83" s="78">
        <v>9</v>
      </c>
      <c r="B83" s="3">
        <f t="shared" si="6"/>
        <v>-6135497.7145504653</v>
      </c>
      <c r="C83" s="2">
        <f t="shared" si="8"/>
        <v>1642282.8604863286</v>
      </c>
      <c r="D83" s="2">
        <f t="shared" si="9"/>
        <v>-7777780.5750367939</v>
      </c>
      <c r="E83" s="2">
        <f t="shared" si="7"/>
        <v>-398807.35144578025</v>
      </c>
      <c r="F83" s="46">
        <f t="shared" si="5"/>
        <v>-8176587.9264825741</v>
      </c>
    </row>
    <row r="84" spans="1:6" x14ac:dyDescent="0.15">
      <c r="A84" s="78">
        <v>10</v>
      </c>
      <c r="B84" s="3">
        <f t="shared" si="6"/>
        <v>-8176587.9264825741</v>
      </c>
      <c r="C84" s="2">
        <f t="shared" si="8"/>
        <v>1707974.1749057819</v>
      </c>
      <c r="D84" s="2">
        <f t="shared" si="9"/>
        <v>-9884562.1013883557</v>
      </c>
      <c r="E84" s="2">
        <f t="shared" si="7"/>
        <v>-531478.21522136731</v>
      </c>
      <c r="F84" s="46">
        <f t="shared" ref="F84:F97" si="10">D84-E84</f>
        <v>-9353083.8861669879</v>
      </c>
    </row>
    <row r="85" spans="1:6" ht="14" thickBot="1" x14ac:dyDescent="0.2">
      <c r="A85" s="90">
        <v>11</v>
      </c>
      <c r="B85" s="32">
        <f t="shared" si="6"/>
        <v>-9353083.8861669879</v>
      </c>
      <c r="C85" s="33">
        <f t="shared" si="8"/>
        <v>1776293.1419020132</v>
      </c>
      <c r="D85" s="33">
        <f t="shared" si="9"/>
        <v>-11129377.028069001</v>
      </c>
      <c r="E85" s="33">
        <f t="shared" si="7"/>
        <v>-607950.45260085422</v>
      </c>
      <c r="F85" s="91">
        <f t="shared" si="10"/>
        <v>-10521426.575468147</v>
      </c>
    </row>
    <row r="86" spans="1:6" ht="14" thickBot="1" x14ac:dyDescent="0.2">
      <c r="A86" s="94">
        <v>12</v>
      </c>
      <c r="B86" s="95">
        <f t="shared" si="6"/>
        <v>-10521426.575468147</v>
      </c>
      <c r="C86" s="96">
        <f t="shared" si="8"/>
        <v>1847344.8675780939</v>
      </c>
      <c r="D86" s="96">
        <f t="shared" si="9"/>
        <v>-12368771.443046242</v>
      </c>
      <c r="E86" s="96">
        <f t="shared" si="7"/>
        <v>-683892.72740542958</v>
      </c>
      <c r="F86" s="97">
        <f t="shared" si="10"/>
        <v>-11684878.715640813</v>
      </c>
    </row>
    <row r="87" spans="1:6" x14ac:dyDescent="0.15">
      <c r="A87" s="92">
        <v>13</v>
      </c>
      <c r="B87" s="35">
        <f t="shared" si="6"/>
        <v>-11684878.715640813</v>
      </c>
      <c r="C87" s="36">
        <f t="shared" si="8"/>
        <v>1921238.6622812178</v>
      </c>
      <c r="D87" s="36">
        <f t="shared" si="9"/>
        <v>-13606117.37792203</v>
      </c>
      <c r="E87" s="36">
        <f t="shared" si="7"/>
        <v>-759517.11651665287</v>
      </c>
      <c r="F87" s="93">
        <f t="shared" si="10"/>
        <v>-12846600.261405377</v>
      </c>
    </row>
    <row r="88" spans="1:6" x14ac:dyDescent="0.15">
      <c r="A88" s="78">
        <v>14</v>
      </c>
      <c r="B88" s="3">
        <f t="shared" si="6"/>
        <v>-12846600.261405377</v>
      </c>
      <c r="C88" s="2">
        <f t="shared" si="8"/>
        <v>1998088.2087724665</v>
      </c>
      <c r="D88" s="2">
        <f t="shared" si="9"/>
        <v>-14844688.470177844</v>
      </c>
      <c r="E88" s="2">
        <f t="shared" si="7"/>
        <v>-835029.01699134952</v>
      </c>
      <c r="F88" s="46">
        <f t="shared" si="10"/>
        <v>-14009659.453186495</v>
      </c>
    </row>
    <row r="89" spans="1:6" x14ac:dyDescent="0.15">
      <c r="A89" s="78">
        <v>15</v>
      </c>
      <c r="B89" s="3">
        <f t="shared" si="6"/>
        <v>-14009659.453186495</v>
      </c>
      <c r="C89" s="2">
        <f t="shared" si="8"/>
        <v>2078011.7371233653</v>
      </c>
      <c r="D89" s="2">
        <f t="shared" si="9"/>
        <v>-16087671.19030986</v>
      </c>
      <c r="E89" s="2">
        <f t="shared" si="7"/>
        <v>-910627.86445712217</v>
      </c>
      <c r="F89" s="46">
        <f t="shared" si="10"/>
        <v>-15177043.325852737</v>
      </c>
    </row>
    <row r="90" spans="1:6" x14ac:dyDescent="0.15">
      <c r="A90" s="78">
        <v>16</v>
      </c>
      <c r="B90" s="3">
        <f t="shared" si="6"/>
        <v>-15177043.325852737</v>
      </c>
      <c r="C90" s="2">
        <f t="shared" si="8"/>
        <v>2161132.2066083001</v>
      </c>
      <c r="D90" s="2">
        <f t="shared" si="9"/>
        <v>-17338175.532461036</v>
      </c>
      <c r="E90" s="2">
        <f t="shared" si="7"/>
        <v>-986507.81618042791</v>
      </c>
      <c r="F90" s="46">
        <f t="shared" si="10"/>
        <v>-16351667.716280608</v>
      </c>
    </row>
    <row r="91" spans="1:6" x14ac:dyDescent="0.15">
      <c r="A91" s="78">
        <v>17</v>
      </c>
      <c r="B91" s="3">
        <f t="shared" si="6"/>
        <v>-16351667.716280608</v>
      </c>
      <c r="C91" s="2">
        <f t="shared" si="8"/>
        <v>2247577.494872632</v>
      </c>
      <c r="D91" s="2">
        <f t="shared" si="9"/>
        <v>-18599245.211153239</v>
      </c>
      <c r="E91" s="2">
        <f t="shared" si="7"/>
        <v>-1062858.4015582395</v>
      </c>
      <c r="F91" s="46">
        <f t="shared" si="10"/>
        <v>-17536386.809595</v>
      </c>
    </row>
    <row r="92" spans="1:6" x14ac:dyDescent="0.15">
      <c r="A92" s="78">
        <v>18</v>
      </c>
      <c r="B92" s="3">
        <f t="shared" si="6"/>
        <v>-17536386.809595</v>
      </c>
      <c r="C92" s="2">
        <f t="shared" si="8"/>
        <v>2337480.5946675371</v>
      </c>
      <c r="D92" s="2">
        <f t="shared" si="9"/>
        <v>-19873867.404262535</v>
      </c>
      <c r="E92" s="2">
        <f t="shared" si="7"/>
        <v>-1139865.1426236751</v>
      </c>
      <c r="F92" s="46">
        <f t="shared" si="10"/>
        <v>-18734002.261638861</v>
      </c>
    </row>
    <row r="93" spans="1:6" x14ac:dyDescent="0.15">
      <c r="A93" s="78">
        <v>19</v>
      </c>
      <c r="B93" s="3">
        <f t="shared" si="6"/>
        <v>-18734002.261638861</v>
      </c>
      <c r="C93" s="2">
        <f t="shared" si="8"/>
        <v>2430979.8184542386</v>
      </c>
      <c r="D93" s="2">
        <f t="shared" si="9"/>
        <v>-21164982.080093101</v>
      </c>
      <c r="E93" s="2">
        <f t="shared" si="7"/>
        <v>-1217710.1470065261</v>
      </c>
      <c r="F93" s="46">
        <f t="shared" si="10"/>
        <v>-19947271.933086574</v>
      </c>
    </row>
    <row r="94" spans="1:6" x14ac:dyDescent="0.15">
      <c r="A94" s="78">
        <v>20</v>
      </c>
      <c r="B94" s="3">
        <f t="shared" si="6"/>
        <v>-19947271.933086574</v>
      </c>
      <c r="C94" s="2">
        <f t="shared" si="8"/>
        <v>2528219.0111924084</v>
      </c>
      <c r="D94" s="2">
        <f>B94-C94</f>
        <v>-22475490.944278982</v>
      </c>
      <c r="E94" s="2">
        <f t="shared" si="7"/>
        <v>-1296572.6756506274</v>
      </c>
      <c r="F94" s="46">
        <f t="shared" si="10"/>
        <v>-21178918.268628355</v>
      </c>
    </row>
    <row r="95" spans="1:6" x14ac:dyDescent="0.15">
      <c r="A95" s="78">
        <v>21</v>
      </c>
      <c r="B95" s="3">
        <f t="shared" si="6"/>
        <v>-21178918.268628355</v>
      </c>
      <c r="C95" s="2">
        <f t="shared" si="8"/>
        <v>2629347.7716401047</v>
      </c>
      <c r="D95" s="2">
        <f>B95-C95</f>
        <v>-23808266.040268458</v>
      </c>
      <c r="E95" s="2">
        <f t="shared" si="7"/>
        <v>-1376629.6874608432</v>
      </c>
      <c r="F95" s="46">
        <f t="shared" si="10"/>
        <v>-22431636.352807615</v>
      </c>
    </row>
    <row r="96" spans="1:6" x14ac:dyDescent="0.15">
      <c r="A96" s="78">
        <v>22</v>
      </c>
      <c r="B96" s="3">
        <f t="shared" si="6"/>
        <v>-22431636.352807615</v>
      </c>
      <c r="C96" s="2">
        <f t="shared" si="8"/>
        <v>2734521.6825057091</v>
      </c>
      <c r="D96" s="2">
        <f>B96-C96</f>
        <v>-25166158.035313323</v>
      </c>
      <c r="E96" s="2">
        <f t="shared" si="7"/>
        <v>-1458056.3629324951</v>
      </c>
      <c r="F96" s="46">
        <f t="shared" si="10"/>
        <v>-23708101.672380827</v>
      </c>
    </row>
    <row r="97" spans="1:8" x14ac:dyDescent="0.15">
      <c r="A97" s="78">
        <v>23</v>
      </c>
      <c r="B97" s="3">
        <f t="shared" si="6"/>
        <v>-23708101.672380827</v>
      </c>
      <c r="C97" s="2">
        <f t="shared" si="8"/>
        <v>2843902.5498059378</v>
      </c>
      <c r="D97" s="2">
        <f>B97-C97</f>
        <v>-26552004.222186767</v>
      </c>
      <c r="E97" s="2">
        <f t="shared" si="7"/>
        <v>-1541026.6087047539</v>
      </c>
      <c r="F97" s="46">
        <f t="shared" si="10"/>
        <v>-25010977.613482013</v>
      </c>
    </row>
    <row r="98" spans="1:8" x14ac:dyDescent="0.15">
      <c r="A98" s="1"/>
      <c r="B98" s="47"/>
      <c r="C98" s="1"/>
      <c r="D98" s="1"/>
      <c r="E98" s="43"/>
      <c r="F98" s="1"/>
      <c r="G98" s="1"/>
      <c r="H98" s="1"/>
    </row>
    <row r="99" spans="1:8" x14ac:dyDescent="0.15">
      <c r="A99" s="1"/>
      <c r="B99" s="47"/>
      <c r="C99" s="1"/>
      <c r="D99" s="1"/>
      <c r="E99" s="43"/>
      <c r="F99" s="1"/>
      <c r="G99" s="1"/>
      <c r="H99" s="1"/>
    </row>
    <row r="100" spans="1:8" x14ac:dyDescent="0.15">
      <c r="A100" s="1"/>
      <c r="B100" s="47"/>
      <c r="C100" s="1"/>
      <c r="D100" s="1"/>
      <c r="E100" s="43"/>
      <c r="F100" s="1"/>
      <c r="G100" s="1"/>
      <c r="H100" s="79"/>
    </row>
    <row r="101" spans="1:8" x14ac:dyDescent="0.15">
      <c r="A101" s="1"/>
      <c r="B101" s="1"/>
      <c r="C101" s="1"/>
      <c r="D101" s="1"/>
      <c r="E101" s="48"/>
      <c r="F101" s="1"/>
      <c r="G101" s="1"/>
      <c r="H101" s="1"/>
    </row>
    <row r="102" spans="1:8" x14ac:dyDescent="0.15">
      <c r="A102" s="1"/>
      <c r="B102" s="1"/>
      <c r="C102" s="1"/>
      <c r="D102" s="1"/>
      <c r="E102" s="1"/>
      <c r="F102" s="1"/>
      <c r="G102" s="1"/>
      <c r="H102" s="1"/>
    </row>
    <row r="114" spans="1:8" ht="16" x14ac:dyDescent="0.2">
      <c r="A114" s="123" t="s">
        <v>16</v>
      </c>
      <c r="B114" s="123"/>
      <c r="C114" s="123"/>
      <c r="D114" s="123"/>
      <c r="E114" s="123"/>
      <c r="F114" s="123"/>
      <c r="G114" s="76"/>
      <c r="H114" s="76"/>
    </row>
    <row r="118" spans="1:8" x14ac:dyDescent="0.15">
      <c r="A118" t="s">
        <v>0</v>
      </c>
      <c r="B118" s="4" t="str">
        <f>B62</f>
        <v>Juan Luis Horneffer</v>
      </c>
      <c r="C118" s="4"/>
      <c r="D118" s="6" t="s">
        <v>9</v>
      </c>
      <c r="E118" s="5">
        <f>E62</f>
        <v>38</v>
      </c>
      <c r="F118" s="6"/>
    </row>
    <row r="119" spans="1:8" ht="14" thickBot="1" x14ac:dyDescent="0.2"/>
    <row r="120" spans="1:8" ht="14" thickBot="1" x14ac:dyDescent="0.2">
      <c r="A120" s="69" t="str">
        <f t="shared" ref="A120:A123" si="11">B10</f>
        <v>Suma Asegurada (udis)</v>
      </c>
      <c r="B120" s="70"/>
      <c r="C120" s="71"/>
      <c r="D120" s="52">
        <f>(D123+D124)/D125</f>
        <v>1050000</v>
      </c>
    </row>
    <row r="121" spans="1:8" ht="14" thickBot="1" x14ac:dyDescent="0.2">
      <c r="A121" s="69" t="str">
        <f t="shared" si="11"/>
        <v>Gasto Anual Supuesto</v>
      </c>
      <c r="B121" s="70"/>
      <c r="C121" s="71"/>
      <c r="D121" s="18">
        <f>D65</f>
        <v>1200000</v>
      </c>
    </row>
    <row r="122" spans="1:8" ht="14" thickBot="1" x14ac:dyDescent="0.2">
      <c r="A122" s="69" t="str">
        <f t="shared" si="11"/>
        <v>Tasa de Interés (Anual)</v>
      </c>
      <c r="B122" s="70"/>
      <c r="C122" s="71"/>
      <c r="D122" s="19">
        <v>6.5000000000000002E-2</v>
      </c>
      <c r="E122" s="7"/>
      <c r="F122" s="7"/>
    </row>
    <row r="123" spans="1:8" ht="14" thickBot="1" x14ac:dyDescent="0.2">
      <c r="A123" s="69" t="str">
        <f t="shared" si="11"/>
        <v>Suma Asegurada (Pesos)</v>
      </c>
      <c r="B123" s="70"/>
      <c r="C123" s="71"/>
      <c r="D123" s="20">
        <f>1050000*D125</f>
        <v>19320000</v>
      </c>
    </row>
    <row r="124" spans="1:8" ht="14" thickBot="1" x14ac:dyDescent="0.2">
      <c r="A124" s="98" t="s">
        <v>19</v>
      </c>
      <c r="B124" s="99"/>
      <c r="C124" s="100"/>
      <c r="D124" s="20"/>
    </row>
    <row r="125" spans="1:8" ht="14" thickBot="1" x14ac:dyDescent="0.2">
      <c r="A125" s="69" t="str">
        <f>B14</f>
        <v>Tipo de cambio</v>
      </c>
      <c r="B125" s="70"/>
      <c r="C125" s="71"/>
      <c r="D125" s="21">
        <f>D69</f>
        <v>18.399999999999999</v>
      </c>
    </row>
    <row r="126" spans="1:8" ht="14" thickBot="1" x14ac:dyDescent="0.2">
      <c r="A126" s="69" t="str">
        <f>B15</f>
        <v>Aumento del gasto anual</v>
      </c>
      <c r="B126" s="70"/>
      <c r="C126" s="71"/>
      <c r="D126" s="22">
        <v>0.04</v>
      </c>
      <c r="E126" s="7"/>
      <c r="F126" s="7"/>
    </row>
    <row r="127" spans="1:8" ht="14" thickBot="1" x14ac:dyDescent="0.2"/>
    <row r="128" spans="1:8" x14ac:dyDescent="0.15">
      <c r="A128" s="65" t="s">
        <v>2</v>
      </c>
      <c r="B128" s="67" t="s">
        <v>3</v>
      </c>
      <c r="C128" s="67" t="s">
        <v>4</v>
      </c>
      <c r="D128" s="67" t="s">
        <v>5</v>
      </c>
      <c r="E128" s="67" t="s">
        <v>6</v>
      </c>
      <c r="F128" s="72" t="s">
        <v>7</v>
      </c>
    </row>
    <row r="129" spans="1:6" ht="14" thickBot="1" x14ac:dyDescent="0.2">
      <c r="A129" s="66"/>
      <c r="B129" s="68"/>
      <c r="C129" s="68"/>
      <c r="D129" s="68"/>
      <c r="E129" s="68"/>
      <c r="F129" s="73"/>
    </row>
    <row r="130" spans="1:6" x14ac:dyDescent="0.15">
      <c r="A130" s="1"/>
      <c r="B130" s="1"/>
      <c r="C130" s="1"/>
      <c r="D130" s="1"/>
      <c r="E130" s="1"/>
      <c r="F130" s="1"/>
    </row>
    <row r="131" spans="1:6" x14ac:dyDescent="0.15">
      <c r="A131" s="78">
        <v>1</v>
      </c>
      <c r="B131" s="2">
        <f>D123+D124</f>
        <v>19320000</v>
      </c>
      <c r="C131" s="82">
        <f>D121</f>
        <v>1200000</v>
      </c>
      <c r="D131" s="2">
        <f>B131-C131</f>
        <v>18120000</v>
      </c>
      <c r="E131" s="2">
        <f t="shared" ref="E131:E149" si="12">B131*$E$12</f>
        <v>1255800</v>
      </c>
      <c r="F131" s="2">
        <f t="shared" ref="F131:F139" si="13">B131+E131-C131</f>
        <v>19375800</v>
      </c>
    </row>
    <row r="132" spans="1:6" x14ac:dyDescent="0.15">
      <c r="A132" s="78">
        <v>2</v>
      </c>
      <c r="B132" s="3">
        <f>F131</f>
        <v>19375800</v>
      </c>
      <c r="C132" s="2">
        <f t="shared" ref="C132:C156" si="14">C131*(1+$D$126)</f>
        <v>1248000</v>
      </c>
      <c r="D132" s="2">
        <f>B132-C132</f>
        <v>18127800</v>
      </c>
      <c r="E132" s="2">
        <f t="shared" si="12"/>
        <v>1259427</v>
      </c>
      <c r="F132" s="2">
        <f t="shared" si="13"/>
        <v>19387227</v>
      </c>
    </row>
    <row r="133" spans="1:6" x14ac:dyDescent="0.15">
      <c r="A133" s="78">
        <v>3</v>
      </c>
      <c r="B133" s="3">
        <f>F132</f>
        <v>19387227</v>
      </c>
      <c r="C133" s="2">
        <f t="shared" si="14"/>
        <v>1297920</v>
      </c>
      <c r="D133" s="2">
        <f>B133-C133</f>
        <v>18089307</v>
      </c>
      <c r="E133" s="2">
        <f t="shared" si="12"/>
        <v>1260169.7550000001</v>
      </c>
      <c r="F133" s="2">
        <f t="shared" si="13"/>
        <v>19349476.754999999</v>
      </c>
    </row>
    <row r="134" spans="1:6" x14ac:dyDescent="0.15">
      <c r="A134" s="78">
        <v>4</v>
      </c>
      <c r="B134" s="3">
        <f t="shared" ref="B134:B149" si="15">F133</f>
        <v>19349476.754999999</v>
      </c>
      <c r="C134" s="2">
        <f t="shared" si="14"/>
        <v>1349836.8</v>
      </c>
      <c r="D134" s="2">
        <f t="shared" ref="D134:D149" si="16">B134-C134</f>
        <v>17999639.954999998</v>
      </c>
      <c r="E134" s="2">
        <f t="shared" si="12"/>
        <v>1257715.9890749999</v>
      </c>
      <c r="F134" s="2">
        <f t="shared" si="13"/>
        <v>19257355.944075</v>
      </c>
    </row>
    <row r="135" spans="1:6" x14ac:dyDescent="0.15">
      <c r="A135" s="78">
        <v>5</v>
      </c>
      <c r="B135" s="3">
        <f t="shared" si="15"/>
        <v>19257355.944075</v>
      </c>
      <c r="C135" s="2">
        <f t="shared" si="14"/>
        <v>1403830.2720000001</v>
      </c>
      <c r="D135" s="2">
        <f t="shared" si="16"/>
        <v>17853525.672075</v>
      </c>
      <c r="E135" s="2">
        <f t="shared" si="12"/>
        <v>1251728.1363648751</v>
      </c>
      <c r="F135" s="2">
        <f t="shared" si="13"/>
        <v>19105253.808439873</v>
      </c>
    </row>
    <row r="136" spans="1:6" x14ac:dyDescent="0.15">
      <c r="A136" s="78">
        <v>6</v>
      </c>
      <c r="B136" s="3">
        <f t="shared" si="15"/>
        <v>19105253.808439873</v>
      </c>
      <c r="C136" s="2">
        <f t="shared" si="14"/>
        <v>1459983.4828800003</v>
      </c>
      <c r="D136" s="2">
        <f t="shared" si="16"/>
        <v>17645270.325559873</v>
      </c>
      <c r="E136" s="2">
        <f t="shared" si="12"/>
        <v>1241841.4975485918</v>
      </c>
      <c r="F136" s="46">
        <f t="shared" si="13"/>
        <v>18887111.823108464</v>
      </c>
    </row>
    <row r="137" spans="1:6" x14ac:dyDescent="0.15">
      <c r="A137" s="78">
        <v>7</v>
      </c>
      <c r="B137" s="3">
        <f t="shared" si="15"/>
        <v>18887111.823108464</v>
      </c>
      <c r="C137" s="2">
        <f t="shared" si="14"/>
        <v>1518382.8221952002</v>
      </c>
      <c r="D137" s="2">
        <f t="shared" si="16"/>
        <v>17368729.000913262</v>
      </c>
      <c r="E137" s="2">
        <f t="shared" si="12"/>
        <v>1227662.2685020503</v>
      </c>
      <c r="F137" s="46">
        <f t="shared" si="13"/>
        <v>18596391.269415312</v>
      </c>
    </row>
    <row r="138" spans="1:6" x14ac:dyDescent="0.15">
      <c r="A138" s="78">
        <v>8</v>
      </c>
      <c r="B138" s="3">
        <f t="shared" si="15"/>
        <v>18596391.269415312</v>
      </c>
      <c r="C138" s="2">
        <f t="shared" si="14"/>
        <v>1579118.1350830083</v>
      </c>
      <c r="D138" s="2">
        <f t="shared" si="16"/>
        <v>17017273.134332303</v>
      </c>
      <c r="E138" s="2">
        <f t="shared" si="12"/>
        <v>1208765.4325119953</v>
      </c>
      <c r="F138" s="46">
        <f t="shared" si="13"/>
        <v>18226038.566844299</v>
      </c>
    </row>
    <row r="139" spans="1:6" x14ac:dyDescent="0.15">
      <c r="A139" s="78">
        <v>9</v>
      </c>
      <c r="B139" s="3">
        <f t="shared" si="15"/>
        <v>18226038.566844299</v>
      </c>
      <c r="C139" s="2">
        <f t="shared" si="14"/>
        <v>1642282.8604863286</v>
      </c>
      <c r="D139" s="2">
        <f t="shared" si="16"/>
        <v>16583755.706357971</v>
      </c>
      <c r="E139" s="2">
        <f t="shared" si="12"/>
        <v>1184692.5068448796</v>
      </c>
      <c r="F139" s="46">
        <f t="shared" si="13"/>
        <v>17768448.213202849</v>
      </c>
    </row>
    <row r="140" spans="1:6" x14ac:dyDescent="0.15">
      <c r="A140" s="78">
        <v>10</v>
      </c>
      <c r="B140" s="3">
        <f t="shared" si="15"/>
        <v>17768448.213202849</v>
      </c>
      <c r="C140" s="2">
        <f t="shared" si="14"/>
        <v>1707974.1749057819</v>
      </c>
      <c r="D140" s="2">
        <f t="shared" si="16"/>
        <v>16060474.038297066</v>
      </c>
      <c r="E140" s="2">
        <f t="shared" si="12"/>
        <v>1154949.1338581853</v>
      </c>
      <c r="F140" s="46">
        <f t="shared" ref="F140:F149" si="17">D140-E140</f>
        <v>14905524.904438881</v>
      </c>
    </row>
    <row r="141" spans="1:6" x14ac:dyDescent="0.15">
      <c r="A141" s="78">
        <v>11</v>
      </c>
      <c r="B141" s="3">
        <f t="shared" si="15"/>
        <v>14905524.904438881</v>
      </c>
      <c r="C141" s="2">
        <f t="shared" si="14"/>
        <v>1776293.1419020132</v>
      </c>
      <c r="D141" s="2">
        <f t="shared" si="16"/>
        <v>13129231.762536868</v>
      </c>
      <c r="E141" s="2">
        <f t="shared" si="12"/>
        <v>968859.11878852732</v>
      </c>
      <c r="F141" s="46">
        <f t="shared" si="17"/>
        <v>12160372.643748341</v>
      </c>
    </row>
    <row r="142" spans="1:6" x14ac:dyDescent="0.15">
      <c r="A142" s="78">
        <v>12</v>
      </c>
      <c r="B142" s="3">
        <f t="shared" si="15"/>
        <v>12160372.643748341</v>
      </c>
      <c r="C142" s="2">
        <f t="shared" si="14"/>
        <v>1847344.8675780939</v>
      </c>
      <c r="D142" s="2">
        <f t="shared" si="16"/>
        <v>10313027.776170246</v>
      </c>
      <c r="E142" s="2">
        <f t="shared" si="12"/>
        <v>790424.22184364218</v>
      </c>
      <c r="F142" s="46">
        <f t="shared" si="17"/>
        <v>9522603.5543266051</v>
      </c>
    </row>
    <row r="143" spans="1:6" x14ac:dyDescent="0.15">
      <c r="A143" s="78">
        <v>13</v>
      </c>
      <c r="B143" s="3">
        <f t="shared" si="15"/>
        <v>9522603.5543266051</v>
      </c>
      <c r="C143" s="2">
        <f t="shared" si="14"/>
        <v>1921238.6622812178</v>
      </c>
      <c r="D143" s="2">
        <f t="shared" si="16"/>
        <v>7601364.8920453871</v>
      </c>
      <c r="E143" s="2">
        <f t="shared" si="12"/>
        <v>618969.23103122937</v>
      </c>
      <c r="F143" s="46">
        <f t="shared" si="17"/>
        <v>6982395.6610141573</v>
      </c>
    </row>
    <row r="144" spans="1:6" x14ac:dyDescent="0.15">
      <c r="A144" s="78">
        <v>14</v>
      </c>
      <c r="B144" s="3">
        <f t="shared" si="15"/>
        <v>6982395.6610141573</v>
      </c>
      <c r="C144" s="2">
        <f t="shared" si="14"/>
        <v>1998088.2087724665</v>
      </c>
      <c r="D144" s="2">
        <f t="shared" si="16"/>
        <v>4984307.4522416908</v>
      </c>
      <c r="E144" s="2">
        <f t="shared" si="12"/>
        <v>453855.71796592022</v>
      </c>
      <c r="F144" s="46">
        <f t="shared" si="17"/>
        <v>4530451.7342757704</v>
      </c>
    </row>
    <row r="145" spans="1:8" x14ac:dyDescent="0.15">
      <c r="A145" s="78">
        <v>15</v>
      </c>
      <c r="B145" s="3">
        <f t="shared" si="15"/>
        <v>4530451.7342757704</v>
      </c>
      <c r="C145" s="2">
        <f t="shared" si="14"/>
        <v>2078011.7371233653</v>
      </c>
      <c r="D145" s="2">
        <f t="shared" si="16"/>
        <v>2452439.9971524049</v>
      </c>
      <c r="E145" s="2">
        <f t="shared" si="12"/>
        <v>294479.36272792506</v>
      </c>
      <c r="F145" s="46">
        <f t="shared" si="17"/>
        <v>2157960.6344244797</v>
      </c>
    </row>
    <row r="146" spans="1:8" x14ac:dyDescent="0.15">
      <c r="A146" s="78">
        <v>16</v>
      </c>
      <c r="B146" s="3">
        <f t="shared" si="15"/>
        <v>2157960.6344244797</v>
      </c>
      <c r="C146" s="2">
        <f t="shared" si="14"/>
        <v>2161132.2066083001</v>
      </c>
      <c r="D146" s="2">
        <f t="shared" si="16"/>
        <v>-3171.572183820419</v>
      </c>
      <c r="E146" s="2">
        <f t="shared" si="12"/>
        <v>140267.44123759118</v>
      </c>
      <c r="F146" s="46">
        <f t="shared" si="17"/>
        <v>-143439.0134214116</v>
      </c>
    </row>
    <row r="147" spans="1:8" x14ac:dyDescent="0.15">
      <c r="A147" s="78">
        <v>17</v>
      </c>
      <c r="B147" s="3">
        <f>F146</f>
        <v>-143439.0134214116</v>
      </c>
      <c r="C147" s="2">
        <f t="shared" si="14"/>
        <v>2247577.494872632</v>
      </c>
      <c r="D147" s="2">
        <f t="shared" si="16"/>
        <v>-2391016.5082940436</v>
      </c>
      <c r="E147" s="2">
        <f t="shared" si="12"/>
        <v>-9323.5358723917543</v>
      </c>
      <c r="F147" s="46">
        <f t="shared" si="17"/>
        <v>-2381692.9724216517</v>
      </c>
    </row>
    <row r="148" spans="1:8" x14ac:dyDescent="0.15">
      <c r="A148" s="78">
        <v>18</v>
      </c>
      <c r="B148" s="3">
        <f t="shared" si="15"/>
        <v>-2381692.9724216517</v>
      </c>
      <c r="C148" s="2">
        <f t="shared" si="14"/>
        <v>2337480.5946675371</v>
      </c>
      <c r="D148" s="2">
        <f t="shared" si="16"/>
        <v>-4719173.5670891888</v>
      </c>
      <c r="E148" s="2">
        <f t="shared" si="12"/>
        <v>-154810.04320740738</v>
      </c>
      <c r="F148" s="46">
        <f t="shared" si="17"/>
        <v>-4564363.5238817818</v>
      </c>
    </row>
    <row r="149" spans="1:8" x14ac:dyDescent="0.15">
      <c r="A149" s="78">
        <v>19</v>
      </c>
      <c r="B149" s="3">
        <f t="shared" si="15"/>
        <v>-4564363.5238817818</v>
      </c>
      <c r="C149" s="2">
        <f t="shared" si="14"/>
        <v>2430979.8184542386</v>
      </c>
      <c r="D149" s="2">
        <f t="shared" si="16"/>
        <v>-6995343.3423360204</v>
      </c>
      <c r="E149" s="2">
        <f t="shared" si="12"/>
        <v>-296683.62905231584</v>
      </c>
      <c r="F149" s="46">
        <f t="shared" si="17"/>
        <v>-6698659.7132837046</v>
      </c>
    </row>
    <row r="150" spans="1:8" x14ac:dyDescent="0.15">
      <c r="A150" s="78">
        <v>20</v>
      </c>
      <c r="B150" s="3">
        <f>F149</f>
        <v>-6698659.7132837046</v>
      </c>
      <c r="C150" s="2">
        <f t="shared" si="14"/>
        <v>2528219.0111924084</v>
      </c>
      <c r="D150" s="2">
        <f>B150-C150</f>
        <v>-9226878.7244761139</v>
      </c>
      <c r="E150" s="2">
        <f>B150*$E$12</f>
        <v>-435412.88136344083</v>
      </c>
      <c r="F150" s="46">
        <f>D150-E150</f>
        <v>-8791465.8431126736</v>
      </c>
    </row>
    <row r="151" spans="1:8" x14ac:dyDescent="0.15">
      <c r="A151" s="78">
        <v>21</v>
      </c>
      <c r="B151" s="3">
        <f>F150</f>
        <v>-8791465.8431126736</v>
      </c>
      <c r="C151" s="2">
        <f t="shared" si="14"/>
        <v>2629347.7716401047</v>
      </c>
      <c r="D151" s="2">
        <f>B151-C151</f>
        <v>-11420813.614752779</v>
      </c>
      <c r="E151" s="2">
        <f>B151*$E$12</f>
        <v>-571445.27980232378</v>
      </c>
      <c r="F151" s="46">
        <f>D151-E151</f>
        <v>-10849368.334950455</v>
      </c>
    </row>
    <row r="152" spans="1:8" x14ac:dyDescent="0.15">
      <c r="A152" s="78">
        <v>22</v>
      </c>
      <c r="B152" s="3">
        <f>F151</f>
        <v>-10849368.334950455</v>
      </c>
      <c r="C152" s="2">
        <f t="shared" si="14"/>
        <v>2734521.6825057091</v>
      </c>
      <c r="D152" s="2">
        <f>B152-C152</f>
        <v>-13583890.017456163</v>
      </c>
      <c r="E152" s="2">
        <f>B152*$E$12</f>
        <v>-705208.94177177956</v>
      </c>
      <c r="F152" s="46">
        <f>D152-E152</f>
        <v>-12878681.075684384</v>
      </c>
    </row>
    <row r="153" spans="1:8" x14ac:dyDescent="0.15">
      <c r="A153" s="78">
        <v>23</v>
      </c>
      <c r="B153" s="3">
        <f t="shared" ref="B153:B156" si="18">F152</f>
        <v>-12878681.075684384</v>
      </c>
      <c r="C153" s="2">
        <f t="shared" si="14"/>
        <v>2843902.5498059378</v>
      </c>
      <c r="D153" s="2">
        <f t="shared" ref="D153:D156" si="19">B153-C153</f>
        <v>-15722583.625490321</v>
      </c>
      <c r="E153" s="2">
        <f t="shared" ref="E153:E156" si="20">B153*$E$12</f>
        <v>-837114.26991948497</v>
      </c>
      <c r="F153" s="46">
        <f t="shared" ref="F153:F156" si="21">D153-E153</f>
        <v>-14885469.355570836</v>
      </c>
      <c r="G153" s="37"/>
      <c r="H153" s="16"/>
    </row>
    <row r="154" spans="1:8" x14ac:dyDescent="0.15">
      <c r="A154" s="78">
        <v>24</v>
      </c>
      <c r="B154" s="3">
        <f t="shared" si="18"/>
        <v>-14885469.355570836</v>
      </c>
      <c r="C154" s="2">
        <f t="shared" si="14"/>
        <v>2957658.6517981752</v>
      </c>
      <c r="D154" s="2">
        <f t="shared" si="19"/>
        <v>-17843128.007369012</v>
      </c>
      <c r="E154" s="2">
        <f t="shared" si="20"/>
        <v>-967555.50811210438</v>
      </c>
      <c r="F154" s="46">
        <f t="shared" si="21"/>
        <v>-16875572.499256909</v>
      </c>
      <c r="G154" s="37"/>
      <c r="H154" s="16"/>
    </row>
    <row r="155" spans="1:8" x14ac:dyDescent="0.15">
      <c r="A155" s="78">
        <v>25</v>
      </c>
      <c r="B155" s="3">
        <f t="shared" si="18"/>
        <v>-16875572.499256909</v>
      </c>
      <c r="C155" s="2">
        <f t="shared" si="14"/>
        <v>3075964.9978701025</v>
      </c>
      <c r="D155" s="2">
        <f t="shared" si="19"/>
        <v>-19951537.497127011</v>
      </c>
      <c r="E155" s="2">
        <f t="shared" si="20"/>
        <v>-1096912.2124516992</v>
      </c>
      <c r="F155" s="46">
        <f t="shared" si="21"/>
        <v>-18854625.284675311</v>
      </c>
    </row>
    <row r="156" spans="1:8" x14ac:dyDescent="0.15">
      <c r="A156" s="78">
        <v>26</v>
      </c>
      <c r="B156" s="3">
        <f t="shared" si="18"/>
        <v>-18854625.284675311</v>
      </c>
      <c r="C156" s="2">
        <f t="shared" si="14"/>
        <v>3199003.5977849066</v>
      </c>
      <c r="D156" s="2">
        <f t="shared" si="19"/>
        <v>-22053628.882460218</v>
      </c>
      <c r="E156" s="2">
        <f t="shared" si="20"/>
        <v>-1225550.6435038953</v>
      </c>
      <c r="F156" s="46">
        <f t="shared" si="21"/>
        <v>-20828078.238956321</v>
      </c>
    </row>
    <row r="157" spans="1:8" x14ac:dyDescent="0.15">
      <c r="B157" s="16"/>
    </row>
  </sheetData>
  <mergeCells count="11">
    <mergeCell ref="F72:F73"/>
    <mergeCell ref="A114:F114"/>
    <mergeCell ref="A58:G58"/>
    <mergeCell ref="F17:F18"/>
    <mergeCell ref="A4:G4"/>
    <mergeCell ref="B11:D11"/>
    <mergeCell ref="B17:B18"/>
    <mergeCell ref="C17:C18"/>
    <mergeCell ref="D17:D18"/>
    <mergeCell ref="E17:E18"/>
    <mergeCell ref="B10:D10"/>
  </mergeCells>
  <phoneticPr fontId="0" type="noConversion"/>
  <pageMargins left="0.75" right="0.75" top="1" bottom="1" header="0" footer="0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D659-A599-470A-810B-BF154FCEE2AD}">
  <dimension ref="B2:E20"/>
  <sheetViews>
    <sheetView zoomScale="167" workbookViewId="0">
      <selection activeCell="E10" sqref="E10"/>
    </sheetView>
  </sheetViews>
  <sheetFormatPr baseColWidth="10" defaultRowHeight="13" x14ac:dyDescent="0.15"/>
  <cols>
    <col min="2" max="2" width="18" customWidth="1"/>
    <col min="3" max="3" width="14.83203125" customWidth="1"/>
    <col min="4" max="4" width="13" customWidth="1"/>
  </cols>
  <sheetData>
    <row r="2" spans="2:5" ht="14" thickBot="1" x14ac:dyDescent="0.2"/>
    <row r="3" spans="2:5" ht="19" thickBot="1" x14ac:dyDescent="0.25">
      <c r="B3" s="113" t="s">
        <v>22</v>
      </c>
      <c r="C3" s="114"/>
      <c r="D3" s="115"/>
    </row>
    <row r="5" spans="2:5" ht="14" thickBot="1" x14ac:dyDescent="0.2"/>
    <row r="6" spans="2:5" x14ac:dyDescent="0.15">
      <c r="B6" s="106" t="s">
        <v>23</v>
      </c>
      <c r="C6" s="101">
        <v>20000</v>
      </c>
    </row>
    <row r="7" spans="2:5" x14ac:dyDescent="0.15">
      <c r="B7" s="107" t="s">
        <v>24</v>
      </c>
      <c r="C7" s="102">
        <f>C6*12</f>
        <v>240000</v>
      </c>
    </row>
    <row r="8" spans="2:5" ht="14" thickBot="1" x14ac:dyDescent="0.2">
      <c r="B8" s="108" t="s">
        <v>25</v>
      </c>
      <c r="C8" s="103">
        <v>0.08</v>
      </c>
    </row>
    <row r="9" spans="2:5" ht="14" thickBot="1" x14ac:dyDescent="0.2"/>
    <row r="10" spans="2:5" ht="16" x14ac:dyDescent="0.2">
      <c r="B10" s="104" t="s">
        <v>26</v>
      </c>
      <c r="C10" s="120">
        <f>C7/C8</f>
        <v>3000000</v>
      </c>
    </row>
    <row r="11" spans="2:5" ht="14" thickBot="1" x14ac:dyDescent="0.2">
      <c r="B11" s="105" t="s">
        <v>27</v>
      </c>
    </row>
    <row r="13" spans="2:5" ht="14" thickBot="1" x14ac:dyDescent="0.2"/>
    <row r="14" spans="2:5" ht="17" thickBot="1" x14ac:dyDescent="0.25">
      <c r="B14" s="116" t="s">
        <v>28</v>
      </c>
      <c r="C14" s="117"/>
      <c r="D14" s="117"/>
      <c r="E14" s="115"/>
    </row>
    <row r="15" spans="2:5" ht="14" thickBot="1" x14ac:dyDescent="0.2"/>
    <row r="16" spans="2:5" x14ac:dyDescent="0.15">
      <c r="B16" s="110" t="s">
        <v>29</v>
      </c>
      <c r="C16" s="101">
        <v>40000</v>
      </c>
    </row>
    <row r="17" spans="2:3" ht="14" thickBot="1" x14ac:dyDescent="0.2">
      <c r="B17" s="111" t="s">
        <v>24</v>
      </c>
      <c r="C17" s="102">
        <f>C16*12</f>
        <v>480000</v>
      </c>
    </row>
    <row r="18" spans="2:3" ht="14" thickBot="1" x14ac:dyDescent="0.2">
      <c r="B18" s="118"/>
      <c r="C18" s="102"/>
    </row>
    <row r="19" spans="2:3" ht="14" x14ac:dyDescent="0.15">
      <c r="B19" s="109" t="s">
        <v>30</v>
      </c>
      <c r="C19" s="119">
        <f>C17*B20</f>
        <v>4800000</v>
      </c>
    </row>
    <row r="20" spans="2:3" ht="14" thickBot="1" x14ac:dyDescent="0.2">
      <c r="B20" s="112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46"/>
  <sheetViews>
    <sheetView topLeftCell="A6" zoomScale="115" zoomScaleNormal="115" workbookViewId="0">
      <selection activeCell="D48" sqref="D48"/>
    </sheetView>
  </sheetViews>
  <sheetFormatPr baseColWidth="10" defaultColWidth="11.5" defaultRowHeight="13" x14ac:dyDescent="0.15"/>
  <cols>
    <col min="1" max="1" width="6.6640625" customWidth="1"/>
    <col min="3" max="3" width="13.5" bestFit="1" customWidth="1"/>
    <col min="5" max="5" width="12.33203125" bestFit="1" customWidth="1"/>
    <col min="7" max="7" width="12.33203125" bestFit="1" customWidth="1"/>
    <col min="8" max="8" width="6.1640625" customWidth="1"/>
    <col min="10" max="10" width="13.83203125" bestFit="1" customWidth="1"/>
  </cols>
  <sheetData>
    <row r="1" spans="2:8" x14ac:dyDescent="0.15">
      <c r="B1" s="124" t="s">
        <v>8</v>
      </c>
      <c r="C1" s="124"/>
      <c r="D1" s="124"/>
      <c r="E1" s="124"/>
      <c r="F1" s="124"/>
      <c r="G1" s="124"/>
      <c r="H1" s="124"/>
    </row>
    <row r="5" spans="2:8" x14ac:dyDescent="0.15">
      <c r="B5" t="s">
        <v>0</v>
      </c>
      <c r="C5" s="14" t="str">
        <f>Udis!C8</f>
        <v>Juan Luis Horneffer</v>
      </c>
      <c r="D5" s="4"/>
      <c r="E5" s="6" t="s">
        <v>9</v>
      </c>
      <c r="F5" s="5">
        <f>Udis!F8</f>
        <v>38</v>
      </c>
    </row>
    <row r="6" spans="2:8" ht="14" thickBot="1" x14ac:dyDescent="0.2"/>
    <row r="7" spans="2:8" x14ac:dyDescent="0.15">
      <c r="B7" s="135" t="s">
        <v>21</v>
      </c>
      <c r="C7" s="136"/>
      <c r="D7" s="137"/>
      <c r="E7" s="52">
        <f>(E10+E11)/E12</f>
        <v>250000.00000000003</v>
      </c>
    </row>
    <row r="8" spans="2:8" x14ac:dyDescent="0.15">
      <c r="B8" s="144" t="s">
        <v>11</v>
      </c>
      <c r="C8" s="145"/>
      <c r="D8" s="146"/>
      <c r="E8" s="18">
        <f>Udis!D65</f>
        <v>1200000</v>
      </c>
    </row>
    <row r="9" spans="2:8" x14ac:dyDescent="0.15">
      <c r="B9" s="144" t="s">
        <v>12</v>
      </c>
      <c r="C9" s="145"/>
      <c r="D9" s="146"/>
      <c r="E9" s="19">
        <f>Udis!D66</f>
        <v>6.5000000000000002E-2</v>
      </c>
      <c r="F9" s="7"/>
      <c r="G9" s="7"/>
    </row>
    <row r="10" spans="2:8" x14ac:dyDescent="0.15">
      <c r="B10" s="144" t="s">
        <v>13</v>
      </c>
      <c r="C10" s="145"/>
      <c r="D10" s="146"/>
      <c r="E10" s="20">
        <f>Udis!D67</f>
        <v>4600000</v>
      </c>
    </row>
    <row r="11" spans="2:8" x14ac:dyDescent="0.15">
      <c r="B11" s="144" t="s">
        <v>15</v>
      </c>
      <c r="C11" s="145"/>
      <c r="D11" s="146"/>
      <c r="E11" s="20"/>
    </row>
    <row r="12" spans="2:8" x14ac:dyDescent="0.15">
      <c r="B12" s="144" t="s">
        <v>1</v>
      </c>
      <c r="C12" s="145"/>
      <c r="D12" s="146"/>
      <c r="E12" s="84">
        <v>18.399999999999999</v>
      </c>
    </row>
    <row r="13" spans="2:8" ht="14" thickBot="1" x14ac:dyDescent="0.2">
      <c r="B13" s="147" t="s">
        <v>14</v>
      </c>
      <c r="C13" s="148"/>
      <c r="D13" s="149"/>
      <c r="E13" s="22">
        <f>Udis!D70</f>
        <v>0.04</v>
      </c>
      <c r="F13" s="7"/>
      <c r="G13" s="7"/>
    </row>
    <row r="14" spans="2:8" ht="14" thickBot="1" x14ac:dyDescent="0.2"/>
    <row r="15" spans="2:8" x14ac:dyDescent="0.15">
      <c r="B15" s="154" t="s">
        <v>2</v>
      </c>
      <c r="C15" s="152" t="s">
        <v>3</v>
      </c>
      <c r="D15" s="152" t="s">
        <v>4</v>
      </c>
      <c r="E15" s="152" t="s">
        <v>5</v>
      </c>
      <c r="F15" s="152" t="s">
        <v>6</v>
      </c>
      <c r="G15" s="150" t="s">
        <v>7</v>
      </c>
    </row>
    <row r="16" spans="2:8" ht="14" thickBot="1" x14ac:dyDescent="0.2">
      <c r="B16" s="155"/>
      <c r="C16" s="153"/>
      <c r="D16" s="153"/>
      <c r="E16" s="153"/>
      <c r="F16" s="153"/>
      <c r="G16" s="151"/>
    </row>
    <row r="17" spans="2:10" ht="14" thickBot="1" x14ac:dyDescent="0.2">
      <c r="B17" s="1"/>
      <c r="C17" s="1"/>
      <c r="D17" s="1"/>
      <c r="E17" s="1"/>
      <c r="F17" s="1"/>
      <c r="G17" s="1"/>
    </row>
    <row r="18" spans="2:10" x14ac:dyDescent="0.15">
      <c r="B18" s="24">
        <v>1</v>
      </c>
      <c r="C18" s="8">
        <v>4600000</v>
      </c>
      <c r="D18" s="9">
        <v>1200000</v>
      </c>
      <c r="E18" s="8">
        <v>3400000</v>
      </c>
      <c r="F18" s="8">
        <v>299000</v>
      </c>
      <c r="G18" s="10">
        <v>3699000</v>
      </c>
    </row>
    <row r="19" spans="2:10" x14ac:dyDescent="0.15">
      <c r="B19" s="23">
        <v>2</v>
      </c>
      <c r="C19" s="3">
        <v>3699000</v>
      </c>
      <c r="D19" s="2">
        <v>1248000</v>
      </c>
      <c r="E19" s="2">
        <v>2451000</v>
      </c>
      <c r="F19" s="2">
        <v>240435</v>
      </c>
      <c r="G19" s="11">
        <v>2691435</v>
      </c>
    </row>
    <row r="20" spans="2:10" ht="14" thickBot="1" x14ac:dyDescent="0.2">
      <c r="B20" s="42">
        <v>3</v>
      </c>
      <c r="C20" s="32">
        <v>2691435</v>
      </c>
      <c r="D20" s="33">
        <v>1297920</v>
      </c>
      <c r="E20" s="33">
        <v>1393515</v>
      </c>
      <c r="F20" s="33">
        <v>174943.27499999999</v>
      </c>
      <c r="G20" s="80">
        <v>1568458.2749999999</v>
      </c>
    </row>
    <row r="21" spans="2:10" ht="15" thickTop="1" thickBot="1" x14ac:dyDescent="0.2">
      <c r="B21" s="49">
        <v>4</v>
      </c>
      <c r="C21" s="50">
        <v>1568458.2749999999</v>
      </c>
      <c r="D21" s="51">
        <v>1349836.8</v>
      </c>
      <c r="E21" s="51">
        <v>218621.47499999986</v>
      </c>
      <c r="F21" s="51">
        <v>101949.78787499999</v>
      </c>
      <c r="G21" s="81">
        <v>320571.26287499978</v>
      </c>
    </row>
    <row r="22" spans="2:10" ht="14" thickTop="1" x14ac:dyDescent="0.15"/>
    <row r="23" spans="2:10" ht="16" x14ac:dyDescent="0.2">
      <c r="B23" s="123" t="s">
        <v>16</v>
      </c>
      <c r="C23" s="123"/>
      <c r="D23" s="123"/>
      <c r="E23" s="123"/>
      <c r="F23" s="123"/>
      <c r="G23" s="123"/>
    </row>
    <row r="27" spans="2:10" x14ac:dyDescent="0.15">
      <c r="B27" t="s">
        <v>0</v>
      </c>
      <c r="C27" s="4" t="str">
        <f>C5</f>
        <v>Juan Luis Horneffer</v>
      </c>
      <c r="D27" s="4"/>
      <c r="E27" s="6" t="s">
        <v>9</v>
      </c>
      <c r="F27" s="5">
        <f>F5</f>
        <v>38</v>
      </c>
      <c r="G27" s="83"/>
    </row>
    <row r="28" spans="2:10" ht="14" thickBot="1" x14ac:dyDescent="0.2"/>
    <row r="29" spans="2:10" x14ac:dyDescent="0.15">
      <c r="B29" s="135" t="str">
        <f t="shared" ref="B29:B35" si="0">B7</f>
        <v>Suma Asegurada (USD)</v>
      </c>
      <c r="C29" s="136"/>
      <c r="D29" s="137"/>
      <c r="E29" s="52">
        <f>Udis!D120</f>
        <v>1050000</v>
      </c>
    </row>
    <row r="30" spans="2:10" x14ac:dyDescent="0.15">
      <c r="B30" s="144" t="str">
        <f t="shared" si="0"/>
        <v>Gasto Anual Supuesto</v>
      </c>
      <c r="C30" s="145"/>
      <c r="D30" s="146"/>
      <c r="E30" s="18">
        <f>Udis!D121</f>
        <v>1200000</v>
      </c>
    </row>
    <row r="31" spans="2:10" x14ac:dyDescent="0.15">
      <c r="B31" s="144" t="str">
        <f t="shared" si="0"/>
        <v>Tasa de Interés (Anual)</v>
      </c>
      <c r="C31" s="145"/>
      <c r="D31" s="146"/>
      <c r="E31" s="19">
        <f>Udis!D122</f>
        <v>6.5000000000000002E-2</v>
      </c>
      <c r="F31" s="7"/>
      <c r="G31" s="7"/>
    </row>
    <row r="32" spans="2:10" x14ac:dyDescent="0.15">
      <c r="B32" s="144" t="str">
        <f t="shared" si="0"/>
        <v>Suma Asegurada (Pesos)</v>
      </c>
      <c r="C32" s="145"/>
      <c r="D32" s="146"/>
      <c r="E32" s="20">
        <f>Udis!D123+Udis!D124</f>
        <v>19320000</v>
      </c>
      <c r="J32" s="17"/>
    </row>
    <row r="33" spans="1:7" hidden="1" x14ac:dyDescent="0.15">
      <c r="B33" s="144" t="str">
        <f t="shared" si="0"/>
        <v>Ahorro/Inversiones</v>
      </c>
      <c r="C33" s="145"/>
      <c r="D33" s="146"/>
      <c r="E33" s="20">
        <f>E11</f>
        <v>0</v>
      </c>
    </row>
    <row r="34" spans="1:7" x14ac:dyDescent="0.15">
      <c r="B34" s="144" t="str">
        <f t="shared" si="0"/>
        <v>Tipo de cambio</v>
      </c>
      <c r="C34" s="145"/>
      <c r="D34" s="146"/>
      <c r="E34" s="84">
        <f>Udis!D125</f>
        <v>18.399999999999999</v>
      </c>
    </row>
    <row r="35" spans="1:7" ht="14" thickBot="1" x14ac:dyDescent="0.2">
      <c r="B35" s="147" t="str">
        <f t="shared" si="0"/>
        <v>Aumento del gasto anual</v>
      </c>
      <c r="C35" s="148"/>
      <c r="D35" s="149"/>
      <c r="E35" s="22">
        <f>Udis!D126</f>
        <v>0.04</v>
      </c>
      <c r="F35" s="7"/>
      <c r="G35" s="7"/>
    </row>
    <row r="36" spans="1:7" ht="14" thickBot="1" x14ac:dyDescent="0.2"/>
    <row r="37" spans="1:7" x14ac:dyDescent="0.15">
      <c r="B37" s="142" t="s">
        <v>2</v>
      </c>
      <c r="C37" s="140" t="s">
        <v>3</v>
      </c>
      <c r="D37" s="140" t="s">
        <v>4</v>
      </c>
      <c r="E37" s="140" t="s">
        <v>5</v>
      </c>
      <c r="F37" s="140" t="s">
        <v>6</v>
      </c>
      <c r="G37" s="138" t="s">
        <v>7</v>
      </c>
    </row>
    <row r="38" spans="1:7" ht="14" thickBot="1" x14ac:dyDescent="0.2">
      <c r="B38" s="143"/>
      <c r="C38" s="141"/>
      <c r="D38" s="141"/>
      <c r="E38" s="141"/>
      <c r="F38" s="141"/>
      <c r="G38" s="139"/>
    </row>
    <row r="39" spans="1:7" ht="14" thickBot="1" x14ac:dyDescent="0.2">
      <c r="B39" s="1"/>
      <c r="C39" s="1"/>
      <c r="D39" s="1"/>
      <c r="E39" s="1"/>
      <c r="F39" s="1"/>
      <c r="G39" s="1"/>
    </row>
    <row r="40" spans="1:7" x14ac:dyDescent="0.15">
      <c r="B40" s="24">
        <v>1</v>
      </c>
      <c r="C40" s="8">
        <v>19320000</v>
      </c>
      <c r="D40" s="9">
        <v>1200000</v>
      </c>
      <c r="E40" s="8">
        <v>18120000</v>
      </c>
      <c r="F40" s="8">
        <v>1255800</v>
      </c>
      <c r="G40" s="10">
        <v>19375800</v>
      </c>
    </row>
    <row r="41" spans="1:7" x14ac:dyDescent="0.15">
      <c r="B41" s="23">
        <v>5</v>
      </c>
      <c r="C41" s="3">
        <v>19257355.944075</v>
      </c>
      <c r="D41" s="2">
        <v>1403830.2720000001</v>
      </c>
      <c r="E41" s="2">
        <v>17853525.672075</v>
      </c>
      <c r="F41" s="2">
        <v>1251728.1363648751</v>
      </c>
      <c r="G41" s="11">
        <v>19105253.808439873</v>
      </c>
    </row>
    <row r="42" spans="1:7" x14ac:dyDescent="0.15">
      <c r="B42" s="23">
        <v>10</v>
      </c>
      <c r="C42" s="3">
        <v>17768448.213202849</v>
      </c>
      <c r="D42" s="2">
        <v>1707974.1749057819</v>
      </c>
      <c r="E42" s="2">
        <v>16060474.038297066</v>
      </c>
      <c r="F42" s="2">
        <v>1154949.1338581853</v>
      </c>
      <c r="G42" s="11">
        <v>14905524.904438881</v>
      </c>
    </row>
    <row r="43" spans="1:7" ht="14" thickBot="1" x14ac:dyDescent="0.2">
      <c r="B43" s="40">
        <v>15</v>
      </c>
      <c r="C43" s="12">
        <v>4530451.7342757704</v>
      </c>
      <c r="D43" s="13">
        <v>2078011.7371233653</v>
      </c>
      <c r="E43" s="13">
        <v>2452439.9971524049</v>
      </c>
      <c r="F43" s="13">
        <v>294479.36272792506</v>
      </c>
      <c r="G43" s="89">
        <v>2157960.6344244797</v>
      </c>
    </row>
    <row r="45" spans="1:7" x14ac:dyDescent="0.15">
      <c r="A45" s="16" t="s">
        <v>17</v>
      </c>
    </row>
    <row r="46" spans="1:7" x14ac:dyDescent="0.15">
      <c r="A46" s="16" t="s">
        <v>18</v>
      </c>
    </row>
  </sheetData>
  <mergeCells count="28">
    <mergeCell ref="B1:H1"/>
    <mergeCell ref="G15:G16"/>
    <mergeCell ref="B23:G23"/>
    <mergeCell ref="F15:F16"/>
    <mergeCell ref="E15:E16"/>
    <mergeCell ref="D15:D16"/>
    <mergeCell ref="C15:C16"/>
    <mergeCell ref="B15:B16"/>
    <mergeCell ref="B7:D7"/>
    <mergeCell ref="B10:D10"/>
    <mergeCell ref="B8:D8"/>
    <mergeCell ref="B9:D9"/>
    <mergeCell ref="B11:D11"/>
    <mergeCell ref="B12:D12"/>
    <mergeCell ref="B13:D13"/>
    <mergeCell ref="B29:D29"/>
    <mergeCell ref="G37:G38"/>
    <mergeCell ref="F37:F38"/>
    <mergeCell ref="E37:E38"/>
    <mergeCell ref="D37:D38"/>
    <mergeCell ref="C37:C38"/>
    <mergeCell ref="B37:B38"/>
    <mergeCell ref="B32:D32"/>
    <mergeCell ref="B30:D30"/>
    <mergeCell ref="B31:D31"/>
    <mergeCell ref="B33:D33"/>
    <mergeCell ref="B34:D34"/>
    <mergeCell ref="B35:D35"/>
  </mergeCells>
  <phoneticPr fontId="0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Udis</vt:lpstr>
      <vt:lpstr>Suma Asegurada</vt:lpstr>
      <vt:lpstr>Resumen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DE LA MORA H.</dc:creator>
  <cp:lastModifiedBy>edgar reyes</cp:lastModifiedBy>
  <cp:lastPrinted>2018-02-06T20:34:24Z</cp:lastPrinted>
  <dcterms:created xsi:type="dcterms:W3CDTF">2002-04-23T15:10:18Z</dcterms:created>
  <dcterms:modified xsi:type="dcterms:W3CDTF">2020-05-21T18:16:00Z</dcterms:modified>
</cp:coreProperties>
</file>